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n\Google Drive\1.งานพป.2020\1.PPP2020\1. MRI\Feasibility_Template\"/>
    </mc:Choice>
  </mc:AlternateContent>
  <bookViews>
    <workbookView xWindow="0" yWindow="0" windowWidth="20490" windowHeight="6945"/>
  </bookViews>
  <sheets>
    <sheet name="Template" sheetId="10" r:id="rId1"/>
    <sheet name="CT" sheetId="9" r:id="rId2"/>
    <sheet name="MRI" sheetId="11" r:id="rId3"/>
  </sheets>
  <definedNames>
    <definedName name="_xlnm.Print_Titles" localSheetId="1">CT!$5:$6</definedName>
    <definedName name="_xlnm.Print_Titles" localSheetId="2">MRI!$5:$6</definedName>
    <definedName name="_xlnm.Print_Titles" localSheetId="0">Template!$5:$6</definedName>
  </definedNames>
  <calcPr calcId="152511"/>
</workbook>
</file>

<file path=xl/calcChain.xml><?xml version="1.0" encoding="utf-8"?>
<calcChain xmlns="http://schemas.openxmlformats.org/spreadsheetml/2006/main">
  <c r="H128" i="10" l="1"/>
  <c r="H123" i="10"/>
  <c r="H125" i="10" s="1"/>
  <c r="H102" i="10"/>
  <c r="I88" i="10"/>
  <c r="I87" i="10"/>
  <c r="I86" i="10"/>
  <c r="I85" i="10"/>
  <c r="J82" i="10"/>
  <c r="J88" i="10" s="1"/>
  <c r="J81" i="10"/>
  <c r="K81" i="10" s="1"/>
  <c r="J80" i="10"/>
  <c r="J86" i="10" s="1"/>
  <c r="J79" i="10"/>
  <c r="J85" i="10" s="1"/>
  <c r="R62" i="10"/>
  <c r="Q62" i="10"/>
  <c r="P62" i="10"/>
  <c r="O62" i="10"/>
  <c r="N62" i="10"/>
  <c r="M62" i="10"/>
  <c r="L62" i="10"/>
  <c r="K62" i="10"/>
  <c r="J62" i="10"/>
  <c r="I62" i="10"/>
  <c r="R52" i="10"/>
  <c r="Q52" i="10"/>
  <c r="P52" i="10"/>
  <c r="O52" i="10"/>
  <c r="N52" i="10"/>
  <c r="M52" i="10"/>
  <c r="L52" i="10"/>
  <c r="K52" i="10"/>
  <c r="J52" i="10"/>
  <c r="I52" i="10"/>
  <c r="R49" i="10"/>
  <c r="Q49" i="10"/>
  <c r="P49" i="10"/>
  <c r="O49" i="10"/>
  <c r="N49" i="10"/>
  <c r="M49" i="10"/>
  <c r="L49" i="10"/>
  <c r="K49" i="10"/>
  <c r="J49" i="10"/>
  <c r="I49" i="10"/>
  <c r="R37" i="10"/>
  <c r="R38" i="10" s="1"/>
  <c r="Q37" i="10"/>
  <c r="Q38" i="10" s="1"/>
  <c r="P37" i="10"/>
  <c r="P38" i="10" s="1"/>
  <c r="O37" i="10"/>
  <c r="O38" i="10" s="1"/>
  <c r="N37" i="10"/>
  <c r="N38" i="10" s="1"/>
  <c r="M37" i="10"/>
  <c r="M38" i="10" s="1"/>
  <c r="L37" i="10"/>
  <c r="L38" i="10" s="1"/>
  <c r="K37" i="10"/>
  <c r="K38" i="10" s="1"/>
  <c r="J37" i="10"/>
  <c r="J38" i="10" s="1"/>
  <c r="I37" i="10"/>
  <c r="I38" i="10" s="1"/>
  <c r="R29" i="10"/>
  <c r="R44" i="10" s="1"/>
  <c r="Q29" i="10"/>
  <c r="Q44" i="10" s="1"/>
  <c r="P29" i="10"/>
  <c r="P44" i="10" s="1"/>
  <c r="O29" i="10"/>
  <c r="O30" i="10" s="1"/>
  <c r="N29" i="10"/>
  <c r="N44" i="10" s="1"/>
  <c r="M29" i="10"/>
  <c r="M44" i="10" s="1"/>
  <c r="L29" i="10"/>
  <c r="L44" i="10" s="1"/>
  <c r="K29" i="10"/>
  <c r="K30" i="10" s="1"/>
  <c r="J29" i="10"/>
  <c r="J44" i="10" s="1"/>
  <c r="I29" i="10"/>
  <c r="I44" i="10" s="1"/>
  <c r="R25" i="10"/>
  <c r="Q25" i="10"/>
  <c r="P25" i="10"/>
  <c r="O25" i="10"/>
  <c r="N25" i="10"/>
  <c r="M25" i="10"/>
  <c r="L25" i="10"/>
  <c r="K25" i="10"/>
  <c r="J25" i="10"/>
  <c r="I25" i="10"/>
  <c r="R18" i="10"/>
  <c r="Q18" i="10"/>
  <c r="P18" i="10"/>
  <c r="O18" i="10"/>
  <c r="N18" i="10"/>
  <c r="M18" i="10"/>
  <c r="L18" i="10"/>
  <c r="K18" i="10"/>
  <c r="J18" i="10"/>
  <c r="I18" i="10"/>
  <c r="I6" i="10"/>
  <c r="I109" i="10" s="1"/>
  <c r="R49" i="11"/>
  <c r="Q49" i="11"/>
  <c r="P49" i="11"/>
  <c r="O49" i="11"/>
  <c r="N49" i="11"/>
  <c r="M49" i="11"/>
  <c r="L49" i="11"/>
  <c r="K49" i="11"/>
  <c r="J49" i="11"/>
  <c r="I49" i="11"/>
  <c r="R49" i="9"/>
  <c r="Q49" i="9"/>
  <c r="P49" i="9"/>
  <c r="O49" i="9"/>
  <c r="N49" i="9"/>
  <c r="M49" i="9"/>
  <c r="L49" i="9"/>
  <c r="K49" i="9"/>
  <c r="J49" i="9"/>
  <c r="I49" i="9"/>
  <c r="H102" i="11"/>
  <c r="H102" i="9"/>
  <c r="R61" i="11"/>
  <c r="R62" i="11" s="1"/>
  <c r="Q61" i="11"/>
  <c r="P61" i="11"/>
  <c r="O61" i="11"/>
  <c r="N61" i="11"/>
  <c r="N62" i="11" s="1"/>
  <c r="M61" i="11"/>
  <c r="L61" i="11"/>
  <c r="K61" i="11"/>
  <c r="J61" i="11"/>
  <c r="R60" i="11"/>
  <c r="Q60" i="11"/>
  <c r="P60" i="11"/>
  <c r="O60" i="11"/>
  <c r="O62" i="11" s="1"/>
  <c r="N60" i="11"/>
  <c r="M60" i="11"/>
  <c r="L60" i="11"/>
  <c r="K60" i="11"/>
  <c r="K62" i="11" s="1"/>
  <c r="J60" i="11"/>
  <c r="R59" i="11"/>
  <c r="Q59" i="11"/>
  <c r="Q62" i="11" s="1"/>
  <c r="P59" i="11"/>
  <c r="P62" i="11" s="1"/>
  <c r="O59" i="11"/>
  <c r="N59" i="11"/>
  <c r="M59" i="11"/>
  <c r="L59" i="11"/>
  <c r="L62" i="11" s="1"/>
  <c r="K59" i="11"/>
  <c r="J59" i="11"/>
  <c r="I61" i="11"/>
  <c r="I60" i="11"/>
  <c r="I59" i="11"/>
  <c r="H128" i="11"/>
  <c r="H123" i="11"/>
  <c r="H125" i="11" s="1"/>
  <c r="I88" i="11"/>
  <c r="I87" i="11"/>
  <c r="I86" i="11"/>
  <c r="I85" i="11"/>
  <c r="J82" i="11"/>
  <c r="J88" i="11" s="1"/>
  <c r="J81" i="11"/>
  <c r="J80" i="11"/>
  <c r="J86" i="11" s="1"/>
  <c r="J79" i="11"/>
  <c r="J85" i="11" s="1"/>
  <c r="M62" i="11"/>
  <c r="R52" i="11"/>
  <c r="Q52" i="11"/>
  <c r="P52" i="11"/>
  <c r="O52" i="11"/>
  <c r="N52" i="11"/>
  <c r="M52" i="11"/>
  <c r="L52" i="11"/>
  <c r="K52" i="11"/>
  <c r="J52" i="11"/>
  <c r="I52" i="11"/>
  <c r="R37" i="11"/>
  <c r="R38" i="11" s="1"/>
  <c r="Q37" i="11"/>
  <c r="Q38" i="11" s="1"/>
  <c r="P37" i="11"/>
  <c r="P38" i="11" s="1"/>
  <c r="O37" i="11"/>
  <c r="O38" i="11" s="1"/>
  <c r="N37" i="11"/>
  <c r="N38" i="11" s="1"/>
  <c r="M37" i="11"/>
  <c r="M38" i="11" s="1"/>
  <c r="L37" i="11"/>
  <c r="L38" i="11" s="1"/>
  <c r="K37" i="11"/>
  <c r="K38" i="11" s="1"/>
  <c r="J37" i="11"/>
  <c r="J38" i="11" s="1"/>
  <c r="I37" i="11"/>
  <c r="I38" i="11" s="1"/>
  <c r="R29" i="11"/>
  <c r="Q29" i="11"/>
  <c r="Q44" i="11" s="1"/>
  <c r="P29" i="11"/>
  <c r="P44" i="11" s="1"/>
  <c r="O29" i="11"/>
  <c r="N29" i="11"/>
  <c r="M29" i="11"/>
  <c r="M44" i="11" s="1"/>
  <c r="L29" i="11"/>
  <c r="L44" i="11" s="1"/>
  <c r="K29" i="11"/>
  <c r="J29" i="11"/>
  <c r="I29" i="11"/>
  <c r="I44" i="11" s="1"/>
  <c r="R25" i="11"/>
  <c r="Q25" i="11"/>
  <c r="P25" i="11"/>
  <c r="O25" i="11"/>
  <c r="N25" i="11"/>
  <c r="M25" i="11"/>
  <c r="L25" i="11"/>
  <c r="K25" i="11"/>
  <c r="J25" i="11"/>
  <c r="I25" i="11"/>
  <c r="R18" i="11"/>
  <c r="Q18" i="11"/>
  <c r="P18" i="11"/>
  <c r="O18" i="11"/>
  <c r="N18" i="11"/>
  <c r="M18" i="11"/>
  <c r="L18" i="11"/>
  <c r="K18" i="11"/>
  <c r="J18" i="11"/>
  <c r="I18" i="11"/>
  <c r="I14" i="11"/>
  <c r="I115" i="11" s="1"/>
  <c r="I120" i="11" s="1"/>
  <c r="J6" i="11"/>
  <c r="K6" i="11" s="1"/>
  <c r="K102" i="11" s="1"/>
  <c r="I6" i="11"/>
  <c r="I128" i="11" s="1"/>
  <c r="R52" i="9"/>
  <c r="Q52" i="9"/>
  <c r="P52" i="9"/>
  <c r="O52" i="9"/>
  <c r="N52" i="9"/>
  <c r="M52" i="9"/>
  <c r="L52" i="9"/>
  <c r="K52" i="9"/>
  <c r="J52" i="9"/>
  <c r="I52" i="9"/>
  <c r="R25" i="9"/>
  <c r="Q25" i="9"/>
  <c r="P25" i="9"/>
  <c r="O25" i="9"/>
  <c r="N25" i="9"/>
  <c r="M25" i="9"/>
  <c r="L25" i="9"/>
  <c r="K25" i="9"/>
  <c r="J25" i="9"/>
  <c r="I25" i="9"/>
  <c r="R18" i="9"/>
  <c r="Q18" i="9"/>
  <c r="P18" i="9"/>
  <c r="O18" i="9"/>
  <c r="N18" i="9"/>
  <c r="M18" i="9"/>
  <c r="L18" i="9"/>
  <c r="K18" i="9"/>
  <c r="J18" i="9"/>
  <c r="I18" i="9"/>
  <c r="K79" i="11" l="1"/>
  <c r="K85" i="11" s="1"/>
  <c r="K82" i="11"/>
  <c r="I124" i="11"/>
  <c r="I102" i="11"/>
  <c r="J102" i="11"/>
  <c r="I107" i="11"/>
  <c r="I89" i="11"/>
  <c r="I110" i="11" s="1"/>
  <c r="I62" i="11"/>
  <c r="I109" i="11" s="1"/>
  <c r="J62" i="11"/>
  <c r="K82" i="10"/>
  <c r="K88" i="10" s="1"/>
  <c r="K80" i="10"/>
  <c r="I89" i="10"/>
  <c r="L54" i="10"/>
  <c r="P54" i="10"/>
  <c r="O44" i="10"/>
  <c r="O54" i="10" s="1"/>
  <c r="J54" i="10"/>
  <c r="N54" i="10"/>
  <c r="R54" i="10"/>
  <c r="K44" i="10"/>
  <c r="K54" i="10" s="1"/>
  <c r="K32" i="10"/>
  <c r="K98" i="10" s="1"/>
  <c r="O32" i="10"/>
  <c r="O98" i="10" s="1"/>
  <c r="I54" i="10"/>
  <c r="I93" i="10" s="1"/>
  <c r="I116" i="10" s="1"/>
  <c r="M54" i="10"/>
  <c r="Q54" i="10"/>
  <c r="H127" i="10"/>
  <c r="H126" i="10"/>
  <c r="L81" i="10"/>
  <c r="K87" i="10"/>
  <c r="I14" i="10"/>
  <c r="I115" i="10" s="1"/>
  <c r="I120" i="10" s="1"/>
  <c r="I30" i="10"/>
  <c r="I32" i="10" s="1"/>
  <c r="I98" i="10" s="1"/>
  <c r="M30" i="10"/>
  <c r="M32" i="10" s="1"/>
  <c r="M98" i="10" s="1"/>
  <c r="Q30" i="10"/>
  <c r="Q32" i="10" s="1"/>
  <c r="Q98" i="10" s="1"/>
  <c r="I124" i="10"/>
  <c r="J6" i="10"/>
  <c r="L30" i="10"/>
  <c r="L32" i="10" s="1"/>
  <c r="L98" i="10" s="1"/>
  <c r="P30" i="10"/>
  <c r="P32" i="10" s="1"/>
  <c r="P98" i="10" s="1"/>
  <c r="Q121" i="10" s="1"/>
  <c r="K79" i="10"/>
  <c r="L82" i="10"/>
  <c r="J87" i="10"/>
  <c r="J89" i="10" s="1"/>
  <c r="I108" i="10"/>
  <c r="I110" i="10"/>
  <c r="I114" i="10"/>
  <c r="I128" i="10"/>
  <c r="J30" i="10"/>
  <c r="J32" i="10" s="1"/>
  <c r="J98" i="10" s="1"/>
  <c r="N30" i="10"/>
  <c r="N32" i="10" s="1"/>
  <c r="N98" i="10" s="1"/>
  <c r="R30" i="10"/>
  <c r="R32" i="10" s="1"/>
  <c r="R98" i="10" s="1"/>
  <c r="I102" i="10"/>
  <c r="I107" i="10"/>
  <c r="I54" i="11"/>
  <c r="Q54" i="11"/>
  <c r="L54" i="11"/>
  <c r="P54" i="11"/>
  <c r="Q30" i="11"/>
  <c r="Q32" i="11" s="1"/>
  <c r="Q98" i="11" s="1"/>
  <c r="P30" i="11"/>
  <c r="P32" i="11" s="1"/>
  <c r="P98" i="11" s="1"/>
  <c r="I30" i="11"/>
  <c r="I32" i="11" s="1"/>
  <c r="I98" i="11" s="1"/>
  <c r="I121" i="11" s="1"/>
  <c r="M30" i="11"/>
  <c r="M32" i="11" s="1"/>
  <c r="M98" i="11" s="1"/>
  <c r="L30" i="11"/>
  <c r="K44" i="11"/>
  <c r="K54" i="11" s="1"/>
  <c r="K108" i="11" s="1"/>
  <c r="K30" i="11"/>
  <c r="K32" i="11" s="1"/>
  <c r="K98" i="11" s="1"/>
  <c r="O44" i="11"/>
  <c r="O54" i="11" s="1"/>
  <c r="O30" i="11"/>
  <c r="O32" i="11" s="1"/>
  <c r="O98" i="11" s="1"/>
  <c r="J44" i="11"/>
  <c r="J54" i="11" s="1"/>
  <c r="J30" i="11"/>
  <c r="J32" i="11" s="1"/>
  <c r="J98" i="11" s="1"/>
  <c r="K121" i="11" s="1"/>
  <c r="N44" i="11"/>
  <c r="N54" i="11" s="1"/>
  <c r="N30" i="11"/>
  <c r="N32" i="11" s="1"/>
  <c r="N98" i="11" s="1"/>
  <c r="O121" i="11" s="1"/>
  <c r="R44" i="11"/>
  <c r="R54" i="11" s="1"/>
  <c r="R30" i="11"/>
  <c r="R32" i="11" s="1"/>
  <c r="R98" i="11" s="1"/>
  <c r="K128" i="11"/>
  <c r="L32" i="11"/>
  <c r="L98" i="11" s="1"/>
  <c r="M54" i="11"/>
  <c r="K104" i="11"/>
  <c r="K124" i="11"/>
  <c r="L6" i="11"/>
  <c r="L102" i="11" s="1"/>
  <c r="K109" i="11"/>
  <c r="K107" i="11"/>
  <c r="K14" i="11"/>
  <c r="K115" i="11" s="1"/>
  <c r="K120" i="11" s="1"/>
  <c r="J109" i="11"/>
  <c r="J107" i="11"/>
  <c r="J14" i="11"/>
  <c r="J115" i="11" s="1"/>
  <c r="J120" i="11" s="1"/>
  <c r="J128" i="11"/>
  <c r="J114" i="11"/>
  <c r="J108" i="11"/>
  <c r="J104" i="11"/>
  <c r="K81" i="11"/>
  <c r="J87" i="11"/>
  <c r="J89" i="11" s="1"/>
  <c r="H127" i="11"/>
  <c r="H126" i="11"/>
  <c r="J124" i="11"/>
  <c r="L79" i="11"/>
  <c r="K80" i="11"/>
  <c r="K114" i="11"/>
  <c r="I114" i="11"/>
  <c r="I93" i="11" l="1"/>
  <c r="I116" i="11" s="1"/>
  <c r="K88" i="11"/>
  <c r="L82" i="11"/>
  <c r="R121" i="11"/>
  <c r="K121" i="10"/>
  <c r="L80" i="10"/>
  <c r="K86" i="10"/>
  <c r="J93" i="10"/>
  <c r="J116" i="10" s="1"/>
  <c r="O121" i="10"/>
  <c r="M121" i="10"/>
  <c r="L121" i="10"/>
  <c r="K85" i="10"/>
  <c r="L79" i="10"/>
  <c r="L88" i="10"/>
  <c r="M82" i="10"/>
  <c r="J124" i="10"/>
  <c r="J14" i="10"/>
  <c r="J115" i="10" s="1"/>
  <c r="J120" i="10" s="1"/>
  <c r="J109" i="10"/>
  <c r="J107" i="10"/>
  <c r="J102" i="10"/>
  <c r="J128" i="10"/>
  <c r="J114" i="10"/>
  <c r="J110" i="10"/>
  <c r="J108" i="10"/>
  <c r="J104" i="10"/>
  <c r="K6" i="10"/>
  <c r="I121" i="10"/>
  <c r="J121" i="10"/>
  <c r="L87" i="10"/>
  <c r="M81" i="10"/>
  <c r="P121" i="10"/>
  <c r="I111" i="10"/>
  <c r="I117" i="10"/>
  <c r="N121" i="10"/>
  <c r="I104" i="10"/>
  <c r="R121" i="10"/>
  <c r="Q121" i="11"/>
  <c r="I104" i="11"/>
  <c r="P121" i="11"/>
  <c r="I108" i="11"/>
  <c r="I111" i="11" s="1"/>
  <c r="M121" i="11"/>
  <c r="J93" i="11"/>
  <c r="J116" i="11" s="1"/>
  <c r="J117" i="11" s="1"/>
  <c r="J110" i="11"/>
  <c r="J111" i="11" s="1"/>
  <c r="L81" i="11"/>
  <c r="K87" i="11"/>
  <c r="L80" i="11"/>
  <c r="K86" i="11"/>
  <c r="J121" i="11"/>
  <c r="N121" i="11"/>
  <c r="L85" i="11"/>
  <c r="M79" i="11"/>
  <c r="L128" i="11"/>
  <c r="L114" i="11"/>
  <c r="L108" i="11"/>
  <c r="L104" i="11"/>
  <c r="L124" i="11"/>
  <c r="M6" i="11"/>
  <c r="M102" i="11" s="1"/>
  <c r="L109" i="11"/>
  <c r="L107" i="11"/>
  <c r="L14" i="11"/>
  <c r="L115" i="11" s="1"/>
  <c r="L120" i="11" s="1"/>
  <c r="I117" i="11"/>
  <c r="L121" i="11"/>
  <c r="K89" i="11" l="1"/>
  <c r="L88" i="11"/>
  <c r="M82" i="11"/>
  <c r="M80" i="10"/>
  <c r="L86" i="10"/>
  <c r="K89" i="10"/>
  <c r="K93" i="10" s="1"/>
  <c r="M87" i="10"/>
  <c r="N81" i="10"/>
  <c r="K128" i="10"/>
  <c r="K116" i="10"/>
  <c r="K114" i="10"/>
  <c r="K110" i="10"/>
  <c r="K108" i="10"/>
  <c r="K104" i="10"/>
  <c r="L6" i="10"/>
  <c r="K124" i="10"/>
  <c r="K14" i="10"/>
  <c r="K115" i="10" s="1"/>
  <c r="K120" i="10" s="1"/>
  <c r="K109" i="10"/>
  <c r="K107" i="10"/>
  <c r="K102" i="10"/>
  <c r="N82" i="10"/>
  <c r="M88" i="10"/>
  <c r="L85" i="10"/>
  <c r="M79" i="10"/>
  <c r="J117" i="10"/>
  <c r="J111" i="10"/>
  <c r="I119" i="10"/>
  <c r="I122" i="10" s="1"/>
  <c r="I125" i="10" s="1"/>
  <c r="I119" i="11"/>
  <c r="I122" i="11" s="1"/>
  <c r="I125" i="11" s="1"/>
  <c r="I126" i="11" s="1"/>
  <c r="J119" i="11"/>
  <c r="J122" i="11" s="1"/>
  <c r="J125" i="11" s="1"/>
  <c r="J127" i="11" s="1"/>
  <c r="L87" i="11"/>
  <c r="M81" i="11"/>
  <c r="M80" i="11"/>
  <c r="L86" i="11"/>
  <c r="L89" i="11"/>
  <c r="M128" i="11"/>
  <c r="M114" i="11"/>
  <c r="M108" i="11"/>
  <c r="M104" i="11"/>
  <c r="M124" i="11"/>
  <c r="M107" i="11"/>
  <c r="N6" i="11"/>
  <c r="N102" i="11" s="1"/>
  <c r="M109" i="11"/>
  <c r="M14" i="11"/>
  <c r="M115" i="11" s="1"/>
  <c r="M120" i="11" s="1"/>
  <c r="M85" i="11"/>
  <c r="N79" i="11"/>
  <c r="K110" i="11"/>
  <c r="K111" i="11" s="1"/>
  <c r="K93" i="11"/>
  <c r="K116" i="11" s="1"/>
  <c r="K117" i="11" s="1"/>
  <c r="L89" i="10" l="1"/>
  <c r="L93" i="10" s="1"/>
  <c r="N82" i="11"/>
  <c r="M88" i="11"/>
  <c r="N80" i="10"/>
  <c r="M86" i="10"/>
  <c r="J119" i="10"/>
  <c r="J122" i="10" s="1"/>
  <c r="J125" i="10" s="1"/>
  <c r="J127" i="10" s="1"/>
  <c r="K111" i="10"/>
  <c r="K117" i="10"/>
  <c r="L128" i="10"/>
  <c r="L116" i="10"/>
  <c r="L114" i="10"/>
  <c r="L110" i="10"/>
  <c r="L108" i="10"/>
  <c r="L104" i="10"/>
  <c r="M6" i="10"/>
  <c r="L124" i="10"/>
  <c r="L14" i="10"/>
  <c r="L115" i="10" s="1"/>
  <c r="L120" i="10" s="1"/>
  <c r="L109" i="10"/>
  <c r="L107" i="10"/>
  <c r="L102" i="10"/>
  <c r="O81" i="10"/>
  <c r="N87" i="10"/>
  <c r="N88" i="10"/>
  <c r="O82" i="10"/>
  <c r="I127" i="10"/>
  <c r="I126" i="10"/>
  <c r="M85" i="10"/>
  <c r="N79" i="10"/>
  <c r="I127" i="11"/>
  <c r="J126" i="11"/>
  <c r="K119" i="11"/>
  <c r="K122" i="11" s="1"/>
  <c r="K125" i="11" s="1"/>
  <c r="K127" i="11" s="1"/>
  <c r="L93" i="11"/>
  <c r="L116" i="11" s="1"/>
  <c r="L117" i="11" s="1"/>
  <c r="L110" i="11"/>
  <c r="L111" i="11" s="1"/>
  <c r="N85" i="11"/>
  <c r="O79" i="11"/>
  <c r="N109" i="11"/>
  <c r="N107" i="11"/>
  <c r="N14" i="11"/>
  <c r="N115" i="11" s="1"/>
  <c r="N120" i="11" s="1"/>
  <c r="N128" i="11"/>
  <c r="N114" i="11"/>
  <c r="N108" i="11"/>
  <c r="N104" i="11"/>
  <c r="O6" i="11"/>
  <c r="O102" i="11" s="1"/>
  <c r="N124" i="11"/>
  <c r="M87" i="11"/>
  <c r="N81" i="11"/>
  <c r="N80" i="11"/>
  <c r="M86" i="11"/>
  <c r="M89" i="11" s="1"/>
  <c r="M89" i="10" l="1"/>
  <c r="M93" i="10" s="1"/>
  <c r="O82" i="11"/>
  <c r="N88" i="11"/>
  <c r="O80" i="10"/>
  <c r="N86" i="10"/>
  <c r="K119" i="10"/>
  <c r="K122" i="10" s="1"/>
  <c r="K125" i="10" s="1"/>
  <c r="K127" i="10" s="1"/>
  <c r="J126" i="10"/>
  <c r="O88" i="10"/>
  <c r="P82" i="10"/>
  <c r="N85" i="10"/>
  <c r="O79" i="10"/>
  <c r="P81" i="10"/>
  <c r="O87" i="10"/>
  <c r="M109" i="10"/>
  <c r="M107" i="10"/>
  <c r="M102" i="10"/>
  <c r="M128" i="10"/>
  <c r="M116" i="10"/>
  <c r="M114" i="10"/>
  <c r="M110" i="10"/>
  <c r="M108" i="10"/>
  <c r="M104" i="10"/>
  <c r="N6" i="10"/>
  <c r="M124" i="10"/>
  <c r="M14" i="10"/>
  <c r="M115" i="10" s="1"/>
  <c r="M120" i="10" s="1"/>
  <c r="L111" i="10"/>
  <c r="L117" i="10"/>
  <c r="K126" i="11"/>
  <c r="M93" i="11"/>
  <c r="M116" i="11" s="1"/>
  <c r="M117" i="11" s="1"/>
  <c r="M110" i="11"/>
  <c r="M111" i="11" s="1"/>
  <c r="O124" i="11"/>
  <c r="P6" i="11"/>
  <c r="O109" i="11"/>
  <c r="O107" i="11"/>
  <c r="O14" i="11"/>
  <c r="O115" i="11" s="1"/>
  <c r="O120" i="11" s="1"/>
  <c r="O114" i="11"/>
  <c r="O104" i="11"/>
  <c r="O128" i="11"/>
  <c r="O108" i="11"/>
  <c r="P79" i="11"/>
  <c r="O85" i="11"/>
  <c r="O81" i="11"/>
  <c r="N87" i="11"/>
  <c r="L119" i="11"/>
  <c r="L122" i="11" s="1"/>
  <c r="L125" i="11" s="1"/>
  <c r="N86" i="11"/>
  <c r="O80" i="11"/>
  <c r="O88" i="11" l="1"/>
  <c r="P82" i="11"/>
  <c r="P124" i="11"/>
  <c r="P102" i="11"/>
  <c r="N89" i="11"/>
  <c r="N89" i="10"/>
  <c r="N93" i="10" s="1"/>
  <c r="P80" i="10"/>
  <c r="O86" i="10"/>
  <c r="K126" i="10"/>
  <c r="L119" i="10"/>
  <c r="L122" i="10" s="1"/>
  <c r="L125" i="10" s="1"/>
  <c r="N124" i="10"/>
  <c r="N14" i="10"/>
  <c r="N115" i="10" s="1"/>
  <c r="N120" i="10" s="1"/>
  <c r="N109" i="10"/>
  <c r="N107" i="10"/>
  <c r="N102" i="10"/>
  <c r="N128" i="10"/>
  <c r="N116" i="10"/>
  <c r="N114" i="10"/>
  <c r="N110" i="10"/>
  <c r="N108" i="10"/>
  <c r="N104" i="10"/>
  <c r="O6" i="10"/>
  <c r="O85" i="10"/>
  <c r="P79" i="10"/>
  <c r="P87" i="10"/>
  <c r="Q81" i="10"/>
  <c r="P88" i="10"/>
  <c r="Q82" i="10"/>
  <c r="M117" i="10"/>
  <c r="M111" i="10"/>
  <c r="N93" i="11"/>
  <c r="N116" i="11" s="1"/>
  <c r="N117" i="11" s="1"/>
  <c r="N110" i="11"/>
  <c r="N111" i="11" s="1"/>
  <c r="P80" i="11"/>
  <c r="O86" i="11"/>
  <c r="L127" i="11"/>
  <c r="P81" i="11"/>
  <c r="O87" i="11"/>
  <c r="P128" i="11"/>
  <c r="P114" i="11"/>
  <c r="P108" i="11"/>
  <c r="P104" i="11"/>
  <c r="Q6" i="11"/>
  <c r="P109" i="11"/>
  <c r="P107" i="11"/>
  <c r="P14" i="11"/>
  <c r="P115" i="11" s="1"/>
  <c r="P120" i="11" s="1"/>
  <c r="P85" i="11"/>
  <c r="Q79" i="11"/>
  <c r="O89" i="11"/>
  <c r="L126" i="11"/>
  <c r="M119" i="11"/>
  <c r="M122" i="11" s="1"/>
  <c r="M125" i="11" s="1"/>
  <c r="M127" i="11" s="1"/>
  <c r="Q124" i="11" l="1"/>
  <c r="Q102" i="11"/>
  <c r="P88" i="11"/>
  <c r="Q82" i="11"/>
  <c r="P86" i="10"/>
  <c r="Q80" i="10"/>
  <c r="O89" i="10"/>
  <c r="O93" i="10" s="1"/>
  <c r="L126" i="10"/>
  <c r="M119" i="10"/>
  <c r="M122" i="10" s="1"/>
  <c r="M125" i="10" s="1"/>
  <c r="N117" i="10"/>
  <c r="N111" i="10"/>
  <c r="L127" i="10"/>
  <c r="Q87" i="10"/>
  <c r="R81" i="10"/>
  <c r="R87" i="10" s="1"/>
  <c r="O128" i="10"/>
  <c r="O116" i="10"/>
  <c r="O114" i="10"/>
  <c r="O110" i="10"/>
  <c r="O108" i="10"/>
  <c r="O104" i="10"/>
  <c r="P6" i="10"/>
  <c r="O124" i="10"/>
  <c r="O14" i="10"/>
  <c r="O115" i="10" s="1"/>
  <c r="O120" i="10" s="1"/>
  <c r="O109" i="10"/>
  <c r="O107" i="10"/>
  <c r="O102" i="10"/>
  <c r="R82" i="10"/>
  <c r="R88" i="10" s="1"/>
  <c r="Q88" i="10"/>
  <c r="P85" i="10"/>
  <c r="P89" i="10" s="1"/>
  <c r="P93" i="10" s="1"/>
  <c r="Q79" i="10"/>
  <c r="O93" i="11"/>
  <c r="O116" i="11" s="1"/>
  <c r="O117" i="11" s="1"/>
  <c r="O110" i="11"/>
  <c r="O111" i="11" s="1"/>
  <c r="Q128" i="11"/>
  <c r="Q114" i="11"/>
  <c r="Q108" i="11"/>
  <c r="Q104" i="11"/>
  <c r="Q107" i="11"/>
  <c r="Q109" i="11"/>
  <c r="R6" i="11"/>
  <c r="R102" i="11" s="1"/>
  <c r="Q14" i="11"/>
  <c r="Q115" i="11" s="1"/>
  <c r="Q120" i="11" s="1"/>
  <c r="P87" i="11"/>
  <c r="Q81" i="11"/>
  <c r="Q80" i="11"/>
  <c r="P86" i="11"/>
  <c r="P89" i="11" s="1"/>
  <c r="Q85" i="11"/>
  <c r="R79" i="11"/>
  <c r="R85" i="11" s="1"/>
  <c r="M126" i="11"/>
  <c r="N119" i="11"/>
  <c r="N122" i="11" s="1"/>
  <c r="N125" i="11" s="1"/>
  <c r="N127" i="11" s="1"/>
  <c r="R82" i="11" l="1"/>
  <c r="R88" i="11" s="1"/>
  <c r="Q88" i="11"/>
  <c r="Q86" i="10"/>
  <c r="R80" i="10"/>
  <c r="R86" i="10" s="1"/>
  <c r="M126" i="10"/>
  <c r="N119" i="10"/>
  <c r="N122" i="10" s="1"/>
  <c r="N125" i="10" s="1"/>
  <c r="N127" i="10" s="1"/>
  <c r="M127" i="10"/>
  <c r="P128" i="10"/>
  <c r="P116" i="10"/>
  <c r="P114" i="10"/>
  <c r="P110" i="10"/>
  <c r="P108" i="10"/>
  <c r="P104" i="10"/>
  <c r="P124" i="10"/>
  <c r="P14" i="10"/>
  <c r="P115" i="10" s="1"/>
  <c r="P120" i="10" s="1"/>
  <c r="P109" i="10"/>
  <c r="P107" i="10"/>
  <c r="P102" i="10"/>
  <c r="Q6" i="10"/>
  <c r="Q85" i="10"/>
  <c r="R79" i="10"/>
  <c r="R85" i="10" s="1"/>
  <c r="O111" i="10"/>
  <c r="O117" i="10"/>
  <c r="P93" i="11"/>
  <c r="P116" i="11" s="1"/>
  <c r="P117" i="11" s="1"/>
  <c r="P110" i="11"/>
  <c r="P111" i="11" s="1"/>
  <c r="Q87" i="11"/>
  <c r="R81" i="11"/>
  <c r="R87" i="11" s="1"/>
  <c r="Q86" i="11"/>
  <c r="R80" i="11"/>
  <c r="R86" i="11" s="1"/>
  <c r="R109" i="11"/>
  <c r="R107" i="11"/>
  <c r="R14" i="11"/>
  <c r="R115" i="11" s="1"/>
  <c r="R120" i="11" s="1"/>
  <c r="R128" i="11"/>
  <c r="R114" i="11"/>
  <c r="R108" i="11"/>
  <c r="R104" i="11"/>
  <c r="N126" i="11"/>
  <c r="R89" i="11"/>
  <c r="R93" i="11" s="1"/>
  <c r="R116" i="11" s="1"/>
  <c r="O119" i="11"/>
  <c r="O122" i="11" s="1"/>
  <c r="O125" i="11" s="1"/>
  <c r="O127" i="11" s="1"/>
  <c r="R110" i="11" l="1"/>
  <c r="Q89" i="11"/>
  <c r="Q89" i="10"/>
  <c r="Q93" i="10" s="1"/>
  <c r="R89" i="10"/>
  <c r="R93" i="10" s="1"/>
  <c r="O119" i="10"/>
  <c r="O122" i="10" s="1"/>
  <c r="O125" i="10" s="1"/>
  <c r="O127" i="10" s="1"/>
  <c r="N126" i="10"/>
  <c r="P117" i="10"/>
  <c r="Q109" i="10"/>
  <c r="Q107" i="10"/>
  <c r="Q102" i="10"/>
  <c r="Q128" i="10"/>
  <c r="Q116" i="10"/>
  <c r="Q114" i="10"/>
  <c r="Q110" i="10"/>
  <c r="Q108" i="10"/>
  <c r="Q104" i="10"/>
  <c r="R6" i="10"/>
  <c r="Q124" i="10"/>
  <c r="Q14" i="10"/>
  <c r="Q115" i="10" s="1"/>
  <c r="Q120" i="10" s="1"/>
  <c r="P111" i="10"/>
  <c r="R111" i="11"/>
  <c r="O126" i="11"/>
  <c r="R117" i="11"/>
  <c r="P119" i="11"/>
  <c r="P122" i="11" s="1"/>
  <c r="P125" i="11" s="1"/>
  <c r="P127" i="11" s="1"/>
  <c r="Q93" i="11" l="1"/>
  <c r="Q116" i="11" s="1"/>
  <c r="Q117" i="11" s="1"/>
  <c r="Q110" i="11"/>
  <c r="Q111" i="11" s="1"/>
  <c r="Q119" i="11" s="1"/>
  <c r="Q122" i="11" s="1"/>
  <c r="Q125" i="11" s="1"/>
  <c r="Q127" i="11" s="1"/>
  <c r="O126" i="10"/>
  <c r="P119" i="10"/>
  <c r="P122" i="10" s="1"/>
  <c r="P125" i="10" s="1"/>
  <c r="P127" i="10" s="1"/>
  <c r="R14" i="10"/>
  <c r="R115" i="10" s="1"/>
  <c r="R120" i="10" s="1"/>
  <c r="R109" i="10"/>
  <c r="R107" i="10"/>
  <c r="R102" i="10"/>
  <c r="R128" i="10"/>
  <c r="R116" i="10"/>
  <c r="R114" i="10"/>
  <c r="R110" i="10"/>
  <c r="R108" i="10"/>
  <c r="R104" i="10"/>
  <c r="Q117" i="10"/>
  <c r="Q111" i="10"/>
  <c r="P126" i="11"/>
  <c r="R119" i="11"/>
  <c r="R122" i="11" s="1"/>
  <c r="H128" i="9"/>
  <c r="Q119" i="10" l="1"/>
  <c r="Q122" i="10" s="1"/>
  <c r="Q125" i="10" s="1"/>
  <c r="Q127" i="10" s="1"/>
  <c r="P126" i="10"/>
  <c r="R117" i="10"/>
  <c r="R111" i="10"/>
  <c r="R125" i="11"/>
  <c r="R127" i="11" s="1"/>
  <c r="E3" i="11" s="1"/>
  <c r="Q126" i="11"/>
  <c r="R61" i="9"/>
  <c r="Q61" i="9"/>
  <c r="P61" i="9"/>
  <c r="O61" i="9"/>
  <c r="N61" i="9"/>
  <c r="M61" i="9"/>
  <c r="L61" i="9"/>
  <c r="K61" i="9"/>
  <c r="J61" i="9"/>
  <c r="R60" i="9"/>
  <c r="Q60" i="9"/>
  <c r="P60" i="9"/>
  <c r="O60" i="9"/>
  <c r="N60" i="9"/>
  <c r="M60" i="9"/>
  <c r="L60" i="9"/>
  <c r="K60" i="9"/>
  <c r="J60" i="9"/>
  <c r="R59" i="9"/>
  <c r="Q59" i="9"/>
  <c r="Q62" i="9" s="1"/>
  <c r="P59" i="9"/>
  <c r="P62" i="9" s="1"/>
  <c r="O59" i="9"/>
  <c r="N59" i="9"/>
  <c r="M59" i="9"/>
  <c r="L59" i="9"/>
  <c r="L62" i="9" s="1"/>
  <c r="K59" i="9"/>
  <c r="J59" i="9"/>
  <c r="I61" i="9"/>
  <c r="I60" i="9"/>
  <c r="I59" i="9"/>
  <c r="M62" i="9" l="1"/>
  <c r="J62" i="9"/>
  <c r="N62" i="9"/>
  <c r="R62" i="9"/>
  <c r="I62" i="9"/>
  <c r="K62" i="9"/>
  <c r="O62" i="9"/>
  <c r="R119" i="10"/>
  <c r="R122" i="10" s="1"/>
  <c r="Q126" i="10"/>
  <c r="R126" i="11"/>
  <c r="F3" i="11"/>
  <c r="G3" i="11"/>
  <c r="H123" i="9"/>
  <c r="H125" i="9" s="1"/>
  <c r="R37" i="9"/>
  <c r="R38" i="9" s="1"/>
  <c r="Q37" i="9"/>
  <c r="Q38" i="9" s="1"/>
  <c r="P37" i="9"/>
  <c r="O37" i="9"/>
  <c r="N37" i="9"/>
  <c r="M37" i="9"/>
  <c r="L37" i="9"/>
  <c r="K37" i="9"/>
  <c r="J37" i="9"/>
  <c r="I37" i="9"/>
  <c r="R29" i="9"/>
  <c r="Q29" i="9"/>
  <c r="P29" i="9"/>
  <c r="O29" i="9"/>
  <c r="N29" i="9"/>
  <c r="M29" i="9"/>
  <c r="L29" i="9"/>
  <c r="K29" i="9"/>
  <c r="J29" i="9"/>
  <c r="I29" i="9"/>
  <c r="I88" i="9"/>
  <c r="I87" i="9"/>
  <c r="I86" i="9"/>
  <c r="I85" i="9"/>
  <c r="J82" i="9"/>
  <c r="K82" i="9" s="1"/>
  <c r="L82" i="9" s="1"/>
  <c r="M82" i="9" s="1"/>
  <c r="N82" i="9" s="1"/>
  <c r="O82" i="9" s="1"/>
  <c r="P82" i="9" s="1"/>
  <c r="Q82" i="9" s="1"/>
  <c r="R82" i="9" s="1"/>
  <c r="R88" i="9" s="1"/>
  <c r="J81" i="9"/>
  <c r="K81" i="9" s="1"/>
  <c r="L81" i="9" s="1"/>
  <c r="M81" i="9" s="1"/>
  <c r="N81" i="9" s="1"/>
  <c r="O81" i="9" s="1"/>
  <c r="P81" i="9" s="1"/>
  <c r="Q81" i="9" s="1"/>
  <c r="R81" i="9" s="1"/>
  <c r="R87" i="9" s="1"/>
  <c r="J80" i="9"/>
  <c r="K80" i="9" s="1"/>
  <c r="L80" i="9" s="1"/>
  <c r="M80" i="9" s="1"/>
  <c r="N80" i="9" s="1"/>
  <c r="O80" i="9" s="1"/>
  <c r="P80" i="9" s="1"/>
  <c r="Q80" i="9" s="1"/>
  <c r="R80" i="9" s="1"/>
  <c r="R86" i="9" s="1"/>
  <c r="J79" i="9"/>
  <c r="K79" i="9" s="1"/>
  <c r="L79" i="9" s="1"/>
  <c r="M79" i="9" s="1"/>
  <c r="N79" i="9" s="1"/>
  <c r="O79" i="9" s="1"/>
  <c r="P79" i="9" s="1"/>
  <c r="Q79" i="9" s="1"/>
  <c r="R79" i="9" s="1"/>
  <c r="R85" i="9" s="1"/>
  <c r="I6" i="9"/>
  <c r="I109" i="9" s="1"/>
  <c r="P44" i="9" l="1"/>
  <c r="P30" i="9"/>
  <c r="P32" i="9" s="1"/>
  <c r="J38" i="9"/>
  <c r="N38" i="9"/>
  <c r="I44" i="9"/>
  <c r="I30" i="9"/>
  <c r="M44" i="9"/>
  <c r="M30" i="9"/>
  <c r="Q44" i="9"/>
  <c r="Q30" i="9"/>
  <c r="K38" i="9"/>
  <c r="O38" i="9"/>
  <c r="J44" i="9"/>
  <c r="J30" i="9"/>
  <c r="N44" i="9"/>
  <c r="N30" i="9"/>
  <c r="R44" i="9"/>
  <c r="R30" i="9"/>
  <c r="L38" i="9"/>
  <c r="P38" i="9"/>
  <c r="K44" i="9"/>
  <c r="K30" i="9"/>
  <c r="O44" i="9"/>
  <c r="O30" i="9"/>
  <c r="O32" i="9" s="1"/>
  <c r="I38" i="9"/>
  <c r="I107" i="9" s="1"/>
  <c r="M38" i="9"/>
  <c r="I114" i="9"/>
  <c r="I14" i="9"/>
  <c r="I115" i="9" s="1"/>
  <c r="I102" i="9"/>
  <c r="I124" i="9"/>
  <c r="I110" i="9"/>
  <c r="L44" i="9"/>
  <c r="L30" i="9"/>
  <c r="L32" i="9" s="1"/>
  <c r="R124" i="10"/>
  <c r="R125" i="10" s="1"/>
  <c r="F3" i="10" s="1"/>
  <c r="I120" i="9"/>
  <c r="I128" i="9"/>
  <c r="H127" i="9"/>
  <c r="H126" i="9"/>
  <c r="O88" i="9"/>
  <c r="J88" i="9"/>
  <c r="I89" i="9"/>
  <c r="J32" i="9"/>
  <c r="R32" i="9"/>
  <c r="N32" i="9"/>
  <c r="O85" i="9"/>
  <c r="N88" i="9"/>
  <c r="I32" i="9"/>
  <c r="I104" i="9" s="1"/>
  <c r="M32" i="9"/>
  <c r="Q32" i="9"/>
  <c r="K32" i="9"/>
  <c r="J85" i="9"/>
  <c r="N85" i="9"/>
  <c r="N86" i="9"/>
  <c r="L88" i="9"/>
  <c r="K85" i="9"/>
  <c r="J86" i="9"/>
  <c r="K88" i="9"/>
  <c r="P88" i="9"/>
  <c r="Q87" i="9"/>
  <c r="Q86" i="9"/>
  <c r="L87" i="9"/>
  <c r="P87" i="9"/>
  <c r="M85" i="9"/>
  <c r="Q85" i="9"/>
  <c r="L86" i="9"/>
  <c r="P86" i="9"/>
  <c r="K87" i="9"/>
  <c r="O87" i="9"/>
  <c r="L85" i="9"/>
  <c r="P85" i="9"/>
  <c r="K86" i="9"/>
  <c r="O86" i="9"/>
  <c r="J87" i="9"/>
  <c r="N87" i="9"/>
  <c r="M88" i="9"/>
  <c r="Q88" i="9"/>
  <c r="M87" i="9"/>
  <c r="M86" i="9"/>
  <c r="R89" i="9"/>
  <c r="J6" i="9"/>
  <c r="J107" i="9" s="1"/>
  <c r="J104" i="9" l="1"/>
  <c r="K104" i="9"/>
  <c r="J128" i="9"/>
  <c r="J102" i="9"/>
  <c r="J14" i="9"/>
  <c r="J115" i="9" s="1"/>
  <c r="J114" i="9"/>
  <c r="J124" i="9"/>
  <c r="J109" i="9"/>
  <c r="R127" i="10"/>
  <c r="E3" i="10" s="1"/>
  <c r="R126" i="10"/>
  <c r="G3" i="10" s="1"/>
  <c r="M98" i="9"/>
  <c r="N98" i="9"/>
  <c r="J98" i="9"/>
  <c r="Q98" i="9"/>
  <c r="R98" i="9"/>
  <c r="K98" i="9"/>
  <c r="L98" i="9"/>
  <c r="O98" i="9"/>
  <c r="I98" i="9"/>
  <c r="P98" i="9"/>
  <c r="P54" i="9"/>
  <c r="L54" i="9"/>
  <c r="I54" i="9"/>
  <c r="R54" i="9"/>
  <c r="Q54" i="9"/>
  <c r="J54" i="9"/>
  <c r="K54" i="9"/>
  <c r="N54" i="9"/>
  <c r="O54" i="9"/>
  <c r="M54" i="9"/>
  <c r="K89" i="9"/>
  <c r="O89" i="9"/>
  <c r="P89" i="9"/>
  <c r="Q89" i="9"/>
  <c r="J89" i="9"/>
  <c r="J110" i="9" s="1"/>
  <c r="N89" i="9"/>
  <c r="L89" i="9"/>
  <c r="M89" i="9"/>
  <c r="K6" i="9"/>
  <c r="Q93" i="9" l="1"/>
  <c r="Q121" i="9"/>
  <c r="K128" i="9"/>
  <c r="K14" i="9"/>
  <c r="K115" i="9" s="1"/>
  <c r="K114" i="9"/>
  <c r="K102" i="9"/>
  <c r="K124" i="9"/>
  <c r="K110" i="9"/>
  <c r="K109" i="9"/>
  <c r="K107" i="9"/>
  <c r="M121" i="9"/>
  <c r="O93" i="9"/>
  <c r="K93" i="9"/>
  <c r="K116" i="9" s="1"/>
  <c r="K108" i="9"/>
  <c r="K111" i="9" s="1"/>
  <c r="N93" i="9"/>
  <c r="P93" i="9"/>
  <c r="R93" i="9"/>
  <c r="M93" i="9"/>
  <c r="J93" i="9"/>
  <c r="J116" i="9" s="1"/>
  <c r="J108" i="9"/>
  <c r="J111" i="9" s="1"/>
  <c r="L93" i="9"/>
  <c r="L116" i="9" s="1"/>
  <c r="L108" i="9"/>
  <c r="I93" i="9"/>
  <c r="I116" i="9" s="1"/>
  <c r="I117" i="9" s="1"/>
  <c r="I108" i="9"/>
  <c r="I111" i="9" s="1"/>
  <c r="K121" i="9"/>
  <c r="N121" i="9"/>
  <c r="J121" i="9"/>
  <c r="I121" i="9"/>
  <c r="P121" i="9"/>
  <c r="L121" i="9"/>
  <c r="R121" i="9"/>
  <c r="O121" i="9"/>
  <c r="J120" i="9"/>
  <c r="L6" i="9"/>
  <c r="M116" i="9" l="1"/>
  <c r="L114" i="9"/>
  <c r="L117" i="9" s="1"/>
  <c r="L102" i="9"/>
  <c r="L14" i="9"/>
  <c r="L115" i="9" s="1"/>
  <c r="L124" i="9"/>
  <c r="L110" i="9"/>
  <c r="L109" i="9"/>
  <c r="L107" i="9"/>
  <c r="L111" i="9" s="1"/>
  <c r="L104" i="9"/>
  <c r="J117" i="9"/>
  <c r="J119" i="9" s="1"/>
  <c r="J122" i="9" s="1"/>
  <c r="I119" i="9"/>
  <c r="I122" i="9" s="1"/>
  <c r="I125" i="9" s="1"/>
  <c r="I127" i="9" s="1"/>
  <c r="M6" i="9"/>
  <c r="L128" i="9"/>
  <c r="K117" i="9"/>
  <c r="K119" i="9" s="1"/>
  <c r="K120" i="9"/>
  <c r="N6" i="9"/>
  <c r="N128" i="9" l="1"/>
  <c r="N102" i="9"/>
  <c r="N14" i="9"/>
  <c r="N115" i="9" s="1"/>
  <c r="N114" i="9"/>
  <c r="N110" i="9"/>
  <c r="N124" i="9"/>
  <c r="N109" i="9"/>
  <c r="N107" i="9"/>
  <c r="N104" i="9"/>
  <c r="N108" i="9"/>
  <c r="M128" i="9"/>
  <c r="M114" i="9"/>
  <c r="M14" i="9"/>
  <c r="M115" i="9" s="1"/>
  <c r="M120" i="9" s="1"/>
  <c r="M102" i="9"/>
  <c r="M124" i="9"/>
  <c r="M110" i="9"/>
  <c r="M109" i="9"/>
  <c r="M107" i="9"/>
  <c r="M104" i="9"/>
  <c r="M108" i="9"/>
  <c r="N116" i="9"/>
  <c r="I126" i="9"/>
  <c r="J125" i="9"/>
  <c r="K122" i="9"/>
  <c r="M117" i="9"/>
  <c r="N117" i="9"/>
  <c r="L120" i="9"/>
  <c r="L119" i="9"/>
  <c r="O6" i="9"/>
  <c r="M111" i="9" l="1"/>
  <c r="M119" i="9" s="1"/>
  <c r="M122" i="9" s="1"/>
  <c r="O128" i="9"/>
  <c r="O14" i="9"/>
  <c r="O115" i="9" s="1"/>
  <c r="O114" i="9"/>
  <c r="O102" i="9"/>
  <c r="O124" i="9"/>
  <c r="O110" i="9"/>
  <c r="O109" i="9"/>
  <c r="O107" i="9"/>
  <c r="O104" i="9"/>
  <c r="O108" i="9"/>
  <c r="O116" i="9"/>
  <c r="N111" i="9"/>
  <c r="J126" i="9"/>
  <c r="J127" i="9"/>
  <c r="K125" i="9"/>
  <c r="N119" i="9"/>
  <c r="N120" i="9"/>
  <c r="L122" i="9"/>
  <c r="L125" i="9" s="1"/>
  <c r="P6" i="9"/>
  <c r="O117" i="9" l="1"/>
  <c r="P128" i="9"/>
  <c r="P114" i="9"/>
  <c r="P102" i="9"/>
  <c r="P14" i="9"/>
  <c r="P115" i="9" s="1"/>
  <c r="P110" i="9"/>
  <c r="P109" i="9"/>
  <c r="P107" i="9"/>
  <c r="P104" i="9"/>
  <c r="P108" i="9"/>
  <c r="P116" i="9"/>
  <c r="O111" i="9"/>
  <c r="K126" i="9"/>
  <c r="L126" i="9" s="1"/>
  <c r="K127" i="9"/>
  <c r="N122" i="9"/>
  <c r="M125" i="9"/>
  <c r="M127" i="9" s="1"/>
  <c r="L127" i="9"/>
  <c r="O120" i="9"/>
  <c r="Q6" i="9"/>
  <c r="P117" i="9" l="1"/>
  <c r="O119" i="9"/>
  <c r="O122" i="9" s="1"/>
  <c r="Q128" i="9"/>
  <c r="Q116" i="9"/>
  <c r="Q114" i="9"/>
  <c r="Q14" i="9"/>
  <c r="Q115" i="9" s="1"/>
  <c r="Q102" i="9"/>
  <c r="Q104" i="9"/>
  <c r="Q109" i="9"/>
  <c r="Q124" i="9"/>
  <c r="Q108" i="9"/>
  <c r="Q110" i="9"/>
  <c r="Q107" i="9"/>
  <c r="Q111" i="9" s="1"/>
  <c r="P111" i="9"/>
  <c r="P119" i="9" s="1"/>
  <c r="N125" i="9"/>
  <c r="N127" i="9" s="1"/>
  <c r="M126" i="9"/>
  <c r="P120" i="9"/>
  <c r="R6" i="9"/>
  <c r="Q117" i="9" l="1"/>
  <c r="R128" i="9"/>
  <c r="R102" i="9"/>
  <c r="R14" i="9"/>
  <c r="R115" i="9" s="1"/>
  <c r="R114" i="9"/>
  <c r="R116" i="9"/>
  <c r="R110" i="9"/>
  <c r="R104" i="9"/>
  <c r="R109" i="9"/>
  <c r="R107" i="9"/>
  <c r="R108" i="9"/>
  <c r="N126" i="9"/>
  <c r="O125" i="9"/>
  <c r="O127" i="9" s="1"/>
  <c r="Q119" i="9"/>
  <c r="Q120" i="9"/>
  <c r="P122" i="9"/>
  <c r="P125" i="9" s="1"/>
  <c r="R117" i="9" l="1"/>
  <c r="R111" i="9"/>
  <c r="R119" i="9" s="1"/>
  <c r="O126" i="9"/>
  <c r="P126" i="9" s="1"/>
  <c r="P127" i="9"/>
  <c r="R120" i="9"/>
  <c r="Q122" i="9"/>
  <c r="Q125" i="9" l="1"/>
  <c r="Q126" i="9" s="1"/>
  <c r="R122" i="9"/>
  <c r="Q127" i="9" l="1"/>
  <c r="R124" i="9"/>
  <c r="R125" i="9" s="1"/>
  <c r="F3" i="9" l="1"/>
  <c r="R127" i="9"/>
  <c r="E3" i="9" s="1"/>
  <c r="R126" i="9"/>
  <c r="G3" i="9" s="1"/>
</calcChain>
</file>

<file path=xl/sharedStrings.xml><?xml version="1.0" encoding="utf-8"?>
<sst xmlns="http://schemas.openxmlformats.org/spreadsheetml/2006/main" count="363" uniqueCount="86">
  <si>
    <t>Operating Income</t>
  </si>
  <si>
    <t>Working Capital</t>
  </si>
  <si>
    <t>Free Cash Flow</t>
  </si>
  <si>
    <t>NPV</t>
  </si>
  <si>
    <t>IRR</t>
  </si>
  <si>
    <t>CM</t>
  </si>
  <si>
    <t>CT</t>
  </si>
  <si>
    <t>Assumptions</t>
  </si>
  <si>
    <t>Project:</t>
  </si>
  <si>
    <t xml:space="preserve">Year : </t>
  </si>
  <si>
    <t>Investment</t>
  </si>
  <si>
    <t>Fixed Costs</t>
  </si>
  <si>
    <t>Depreciation</t>
  </si>
  <si>
    <t>Investment Related</t>
  </si>
  <si>
    <t>% Maintenance Fee</t>
  </si>
  <si>
    <t>Maintenance Fee</t>
  </si>
  <si>
    <t>Depreciation Expenses</t>
  </si>
  <si>
    <t>Variable Costs</t>
  </si>
  <si>
    <t>Imaging Technician</t>
  </si>
  <si>
    <t>RN</t>
  </si>
  <si>
    <t>Clerk</t>
  </si>
  <si>
    <t>Assistant</t>
  </si>
  <si>
    <t>Staff Types &amp; # Staff</t>
  </si>
  <si>
    <t>Wage per Month</t>
  </si>
  <si>
    <t>% Wage Increase</t>
  </si>
  <si>
    <t>(THB '000)</t>
  </si>
  <si>
    <t>(years)</t>
  </si>
  <si>
    <t>(% to investment value)</t>
  </si>
  <si>
    <t>unit</t>
  </si>
  <si>
    <t>(#)</t>
  </si>
  <si>
    <t>(%)</t>
  </si>
  <si>
    <t>(THB)</t>
  </si>
  <si>
    <t>Staff Expenses</t>
  </si>
  <si>
    <t>Service Revenues</t>
  </si>
  <si>
    <t>Investigation Fee per case</t>
  </si>
  <si>
    <t>Revenues from Investigation</t>
  </si>
  <si>
    <t>Operaing Days</t>
  </si>
  <si>
    <t>Operating Months</t>
  </si>
  <si>
    <t>CM (Contrast Media) per case</t>
  </si>
  <si>
    <t>Revenues from CM Cases</t>
  </si>
  <si>
    <t>% CM Cases</t>
  </si>
  <si>
    <t>(% to investigation)</t>
  </si>
  <si>
    <t>#</t>
  </si>
  <si>
    <t>Total Service Revenues</t>
  </si>
  <si>
    <t>Income &amp; Cash Flow Statements</t>
  </si>
  <si>
    <t>Medical Supplies Related Costs</t>
  </si>
  <si>
    <t>Utility Related Costs</t>
  </si>
  <si>
    <t>Staff Related Costs</t>
  </si>
  <si>
    <t>Radiologist Fee</t>
  </si>
  <si>
    <t>Intepretation Fee per case</t>
  </si>
  <si>
    <t>% Intepretation Fee</t>
  </si>
  <si>
    <t>(% to investigation fee)</t>
  </si>
  <si>
    <t>CM Cost per bottle</t>
  </si>
  <si>
    <t>Syringe for Injector</t>
  </si>
  <si>
    <t>Other Medical Supplies</t>
  </si>
  <si>
    <t>Cost per Set</t>
  </si>
  <si>
    <t>Cost per case</t>
  </si>
  <si>
    <t>Add:</t>
  </si>
  <si>
    <t>Change in Working Capital</t>
  </si>
  <si>
    <t>Operating Cash Flow</t>
  </si>
  <si>
    <t>Terminal Value</t>
  </si>
  <si>
    <t>Unit : THB '000; except noted</t>
  </si>
  <si>
    <t>Project Period</t>
  </si>
  <si>
    <t>Electricity for Imager</t>
  </si>
  <si>
    <t>Electricity for Bulb</t>
  </si>
  <si>
    <t>Electricity for Air Conditioning System</t>
  </si>
  <si>
    <t>Cost per investigation</t>
  </si>
  <si>
    <t>Utility Cost</t>
  </si>
  <si>
    <t>Contingencies</t>
  </si>
  <si>
    <t>to variable costs + maintenance Fee</t>
  </si>
  <si>
    <t>PV FCF</t>
  </si>
  <si>
    <t>Accumulative FCF</t>
  </si>
  <si>
    <t>WACC</t>
  </si>
  <si>
    <t>PV Factor</t>
  </si>
  <si>
    <t>Working Capital Requirement</t>
  </si>
  <si>
    <t>days</t>
  </si>
  <si>
    <t>CT-MRI Feasibility</t>
  </si>
  <si>
    <t>MOPH</t>
  </si>
  <si>
    <t>MRI</t>
  </si>
  <si>
    <t>Payback</t>
  </si>
  <si>
    <t>temp</t>
  </si>
  <si>
    <t># Investigations per month</t>
  </si>
  <si>
    <t># CM Cases per month</t>
  </si>
  <si>
    <t># Set Used per month</t>
  </si>
  <si>
    <t>Equipment Cost + Building Improvement</t>
  </si>
  <si>
    <t>(0% in Year 1-2; 6% in Year 3-6; 6% increase in Year 7-10)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</si>
</sst>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87" formatCode="_(* #,##0.00_);_(* \(#,##0.00\);_(* &quot;-&quot;??_);_(@_)"/>
    <numFmt numFmtId="188" formatCode="#,##0_ ;[Red]\-#,##0\ "/>
    <numFmt numFmtId="189" formatCode="0.0%"/>
    <numFmt numFmtId="190" formatCode="#,##0.00_ ;[Red]\-#,##0.00\ "/>
    <numFmt numFmtId="191" formatCode="#,##0.0000_ ;[Red]\-#,##0.0000\ "/>
  </numFmts>
  <fonts count="10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6"/>
      <name val="Cordia New"/>
      <family val="2"/>
    </font>
    <font>
      <sz val="16"/>
      <name val="Cordia New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i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9">
    <xf numFmtId="0" fontId="0" fillId="0" borderId="0"/>
    <xf numFmtId="0" fontId="2" fillId="0" borderId="0"/>
    <xf numFmtId="0" fontId="4" fillId="0" borderId="0"/>
    <xf numFmtId="43" fontId="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3" fillId="0" borderId="0"/>
    <xf numFmtId="187" fontId="3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">
    <xf numFmtId="0" fontId="0" fillId="0" borderId="0" xfId="0"/>
    <xf numFmtId="188" fontId="7" fillId="0" borderId="0" xfId="0" applyNumberFormat="1" applyFont="1"/>
    <xf numFmtId="188" fontId="6" fillId="0" borderId="0" xfId="0" applyNumberFormat="1" applyFont="1"/>
    <xf numFmtId="188" fontId="6" fillId="0" borderId="4" xfId="0" applyNumberFormat="1" applyFont="1" applyBorder="1"/>
    <xf numFmtId="188" fontId="6" fillId="0" borderId="4" xfId="0" applyNumberFormat="1" applyFont="1" applyBorder="1" applyAlignment="1">
      <alignment horizontal="right"/>
    </xf>
    <xf numFmtId="188" fontId="6" fillId="0" borderId="4" xfId="0" applyNumberFormat="1" applyFont="1" applyBorder="1" applyAlignment="1">
      <alignment horizontal="center"/>
    </xf>
    <xf numFmtId="10" fontId="6" fillId="3" borderId="3" xfId="8" applyNumberFormat="1" applyFont="1" applyFill="1" applyBorder="1"/>
    <xf numFmtId="188" fontId="6" fillId="3" borderId="3" xfId="8" applyNumberFormat="1" applyFont="1" applyFill="1" applyBorder="1"/>
    <xf numFmtId="188" fontId="6" fillId="3" borderId="5" xfId="0" applyNumberFormat="1" applyFont="1" applyFill="1" applyBorder="1" applyAlignment="1">
      <alignment horizontal="center"/>
    </xf>
    <xf numFmtId="188" fontId="6" fillId="0" borderId="1" xfId="0" applyNumberFormat="1" applyFont="1" applyBorder="1"/>
    <xf numFmtId="9" fontId="6" fillId="3" borderId="3" xfId="8" applyFont="1" applyFill="1" applyBorder="1"/>
    <xf numFmtId="188" fontId="7" fillId="2" borderId="0" xfId="0" applyNumberFormat="1" applyFont="1" applyFill="1"/>
    <xf numFmtId="188" fontId="6" fillId="2" borderId="0" xfId="0" applyNumberFormat="1" applyFont="1" applyFill="1"/>
    <xf numFmtId="188" fontId="7" fillId="0" borderId="6" xfId="0" applyNumberFormat="1" applyFont="1" applyBorder="1"/>
    <xf numFmtId="188" fontId="6" fillId="0" borderId="6" xfId="0" applyNumberFormat="1" applyFont="1" applyFill="1" applyBorder="1" applyAlignment="1">
      <alignment horizontal="left"/>
    </xf>
    <xf numFmtId="188" fontId="6" fillId="0" borderId="6" xfId="0" applyNumberFormat="1" applyFont="1" applyBorder="1"/>
    <xf numFmtId="188" fontId="6" fillId="0" borderId="2" xfId="0" applyNumberFormat="1" applyFont="1" applyBorder="1"/>
    <xf numFmtId="188" fontId="6" fillId="3" borderId="7" xfId="8" applyNumberFormat="1" applyFont="1" applyFill="1" applyBorder="1"/>
    <xf numFmtId="188" fontId="6" fillId="0" borderId="8" xfId="0" applyNumberFormat="1" applyFont="1" applyBorder="1"/>
    <xf numFmtId="191" fontId="6" fillId="0" borderId="0" xfId="0" applyNumberFormat="1" applyFont="1"/>
    <xf numFmtId="188" fontId="6" fillId="4" borderId="0" xfId="0" applyNumberFormat="1" applyFont="1" applyFill="1"/>
    <xf numFmtId="188" fontId="7" fillId="3" borderId="3" xfId="0" applyNumberFormat="1" applyFont="1" applyFill="1" applyBorder="1" applyAlignment="1"/>
    <xf numFmtId="190" fontId="8" fillId="0" borderId="4" xfId="0" quotePrefix="1" applyNumberFormat="1" applyFont="1" applyFill="1" applyBorder="1" applyAlignment="1">
      <alignment horizontal="center" vertical="center"/>
    </xf>
    <xf numFmtId="188" fontId="9" fillId="2" borderId="9" xfId="0" applyNumberFormat="1" applyFont="1" applyFill="1" applyBorder="1" applyAlignment="1">
      <alignment horizontal="center"/>
    </xf>
    <xf numFmtId="188" fontId="9" fillId="2" borderId="6" xfId="0" applyNumberFormat="1" applyFont="1" applyFill="1" applyBorder="1" applyAlignment="1">
      <alignment horizontal="center"/>
    </xf>
    <xf numFmtId="188" fontId="9" fillId="2" borderId="10" xfId="0" applyNumberFormat="1" applyFont="1" applyFill="1" applyBorder="1" applyAlignment="1">
      <alignment horizontal="center"/>
    </xf>
    <xf numFmtId="188" fontId="9" fillId="2" borderId="11" xfId="0" applyNumberFormat="1" applyFont="1" applyFill="1" applyBorder="1" applyAlignment="1">
      <alignment horizontal="center"/>
    </xf>
    <xf numFmtId="188" fontId="9" fillId="2" borderId="0" xfId="0" applyNumberFormat="1" applyFont="1" applyFill="1" applyBorder="1" applyAlignment="1">
      <alignment horizontal="center"/>
    </xf>
    <xf numFmtId="188" fontId="9" fillId="2" borderId="12" xfId="0" applyNumberFormat="1" applyFont="1" applyFill="1" applyBorder="1" applyAlignment="1">
      <alignment horizontal="center"/>
    </xf>
    <xf numFmtId="188" fontId="8" fillId="0" borderId="14" xfId="0" applyNumberFormat="1" applyFont="1" applyBorder="1" applyAlignment="1">
      <alignment horizontal="center" vertical="center"/>
    </xf>
    <xf numFmtId="189" fontId="8" fillId="0" borderId="4" xfId="8" applyNumberFormat="1" applyFont="1" applyBorder="1" applyAlignment="1">
      <alignment horizontal="center" vertical="center"/>
    </xf>
    <xf numFmtId="189" fontId="6" fillId="3" borderId="13" xfId="8" applyNumberFormat="1" applyFont="1" applyFill="1" applyBorder="1" applyAlignment="1">
      <alignment horizontal="center" vertical="center"/>
    </xf>
    <xf numFmtId="188" fontId="6" fillId="3" borderId="3" xfId="0" applyNumberFormat="1" applyFont="1" applyFill="1" applyBorder="1"/>
    <xf numFmtId="188" fontId="6" fillId="0" borderId="4" xfId="0" applyNumberFormat="1" applyFont="1" applyFill="1" applyBorder="1" applyAlignment="1">
      <alignment horizontal="center"/>
    </xf>
  </cellXfs>
  <cellStyles count="9">
    <cellStyle name="Comma 2" xfId="3"/>
    <cellStyle name="Comma 2 2" xfId="7"/>
    <cellStyle name="Comma 3" xfId="5"/>
    <cellStyle name="Normal 2" xfId="1"/>
    <cellStyle name="Normal 2 2 2" xfId="6"/>
    <cellStyle name="Normal 3" xfId="2"/>
    <cellStyle name="Normal 4" xfId="4"/>
    <cellStyle name="ปกติ" xfId="0" builtinId="0"/>
    <cellStyle name="เปอร์เซ็นต์" xfId="8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29"/>
  <sheetViews>
    <sheetView tabSelected="1" zoomScale="80" zoomScaleNormal="80" workbookViewId="0">
      <pane xSplit="7" ySplit="6" topLeftCell="H55" activePane="bottomRight" state="frozen"/>
      <selection activeCell="T17" sqref="T17"/>
      <selection pane="topRight" activeCell="T17" sqref="T17"/>
      <selection pane="bottomLeft" activeCell="T17" sqref="T17"/>
      <selection pane="bottomRight" activeCell="T15" sqref="T15"/>
    </sheetView>
  </sheetViews>
  <sheetFormatPr defaultColWidth="9.625" defaultRowHeight="12.75" x14ac:dyDescent="0.2"/>
  <cols>
    <col min="1" max="3" width="5.625" style="2" customWidth="1"/>
    <col min="4" max="4" width="9.625" style="2"/>
    <col min="5" max="5" width="9.625" style="2" customWidth="1"/>
    <col min="6" max="8" width="9.625" style="2"/>
    <col min="9" max="9" width="10" style="2" bestFit="1" customWidth="1"/>
    <col min="10" max="16384" width="9.625" style="2"/>
  </cols>
  <sheetData>
    <row r="1" spans="1:18" x14ac:dyDescent="0.2">
      <c r="A1" s="1" t="s">
        <v>77</v>
      </c>
      <c r="E1" s="23" t="s">
        <v>3</v>
      </c>
      <c r="F1" s="24" t="s">
        <v>4</v>
      </c>
      <c r="G1" s="24" t="s">
        <v>79</v>
      </c>
      <c r="H1" s="25" t="s">
        <v>72</v>
      </c>
    </row>
    <row r="2" spans="1:18" x14ac:dyDescent="0.2">
      <c r="A2" s="1" t="s">
        <v>76</v>
      </c>
      <c r="E2" s="26" t="s">
        <v>25</v>
      </c>
      <c r="F2" s="27" t="s">
        <v>30</v>
      </c>
      <c r="G2" s="27" t="s">
        <v>26</v>
      </c>
      <c r="H2" s="28" t="s">
        <v>30</v>
      </c>
    </row>
    <row r="3" spans="1:18" ht="18.95" customHeight="1" thickBot="1" x14ac:dyDescent="0.25">
      <c r="A3" s="1" t="s">
        <v>8</v>
      </c>
      <c r="C3" s="21" t="s">
        <v>80</v>
      </c>
      <c r="E3" s="29">
        <f>SUM(H127:R127)</f>
        <v>0</v>
      </c>
      <c r="F3" s="30" t="e">
        <f>IRR(H125:R125,0.1)</f>
        <v>#NUM!</v>
      </c>
      <c r="G3" s="22" t="e">
        <f>(MATCH(0,H126:R126)-1)+(0-INDEX(H126:R126,MATCH(0,H126:R126)))/(INDEX(H126:R126,MATCH(0,H126:R126)+1)-INDEX(H126:R126,MATCH(0,H126:R126)))</f>
        <v>#REF!</v>
      </c>
      <c r="H3" s="31"/>
    </row>
    <row r="4" spans="1:18" ht="14.25" customHeight="1" thickBot="1" x14ac:dyDescent="0.25">
      <c r="A4" s="1"/>
    </row>
    <row r="5" spans="1:18" x14ac:dyDescent="0.2">
      <c r="A5" s="13" t="s">
        <v>7</v>
      </c>
      <c r="B5" s="14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</row>
    <row r="6" spans="1:18" ht="13.5" thickBot="1" x14ac:dyDescent="0.25">
      <c r="A6" s="3"/>
      <c r="B6" s="3"/>
      <c r="C6" s="3"/>
      <c r="D6" s="4"/>
      <c r="E6" s="4"/>
      <c r="F6" s="5" t="s">
        <v>28</v>
      </c>
      <c r="G6" s="4" t="s">
        <v>9</v>
      </c>
      <c r="H6" s="8">
        <v>0</v>
      </c>
      <c r="I6" s="5">
        <f t="shared" ref="I6:R6" si="0">H6+1</f>
        <v>1</v>
      </c>
      <c r="J6" s="5">
        <f t="shared" si="0"/>
        <v>2</v>
      </c>
      <c r="K6" s="5">
        <f t="shared" si="0"/>
        <v>3</v>
      </c>
      <c r="L6" s="5">
        <f t="shared" si="0"/>
        <v>4</v>
      </c>
      <c r="M6" s="5">
        <f t="shared" si="0"/>
        <v>5</v>
      </c>
      <c r="N6" s="5">
        <f t="shared" si="0"/>
        <v>6</v>
      </c>
      <c r="O6" s="5">
        <f t="shared" si="0"/>
        <v>7</v>
      </c>
      <c r="P6" s="5">
        <f t="shared" si="0"/>
        <v>8</v>
      </c>
      <c r="Q6" s="5">
        <f t="shared" si="0"/>
        <v>9</v>
      </c>
      <c r="R6" s="5">
        <f t="shared" si="0"/>
        <v>10</v>
      </c>
    </row>
    <row r="7" spans="1:18" x14ac:dyDescent="0.2">
      <c r="B7" s="2" t="s">
        <v>36</v>
      </c>
      <c r="I7" s="7">
        <v>360</v>
      </c>
      <c r="J7" s="7">
        <v>360</v>
      </c>
      <c r="K7" s="7">
        <v>360</v>
      </c>
      <c r="L7" s="7">
        <v>360</v>
      </c>
      <c r="M7" s="7">
        <v>360</v>
      </c>
      <c r="N7" s="7">
        <v>360</v>
      </c>
      <c r="O7" s="7">
        <v>360</v>
      </c>
      <c r="P7" s="7">
        <v>360</v>
      </c>
      <c r="Q7" s="7">
        <v>360</v>
      </c>
      <c r="R7" s="7">
        <v>360</v>
      </c>
    </row>
    <row r="8" spans="1:18" x14ac:dyDescent="0.2">
      <c r="B8" s="2" t="s">
        <v>37</v>
      </c>
      <c r="I8" s="7">
        <v>12</v>
      </c>
      <c r="J8" s="7">
        <v>12</v>
      </c>
      <c r="K8" s="7">
        <v>12</v>
      </c>
      <c r="L8" s="7">
        <v>12</v>
      </c>
      <c r="M8" s="7">
        <v>12</v>
      </c>
      <c r="N8" s="7">
        <v>12</v>
      </c>
      <c r="O8" s="7">
        <v>12</v>
      </c>
      <c r="P8" s="7">
        <v>12</v>
      </c>
      <c r="Q8" s="7">
        <v>12</v>
      </c>
      <c r="R8" s="7">
        <v>12</v>
      </c>
    </row>
    <row r="10" spans="1:18" x14ac:dyDescent="0.2">
      <c r="A10" s="11">
        <v>1</v>
      </c>
      <c r="B10" s="11" t="s">
        <v>13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18" x14ac:dyDescent="0.2">
      <c r="A11" s="1"/>
      <c r="B11" s="1"/>
    </row>
    <row r="12" spans="1:18" x14ac:dyDescent="0.2">
      <c r="C12" s="2" t="s">
        <v>84</v>
      </c>
      <c r="F12" s="2" t="s">
        <v>25</v>
      </c>
      <c r="H12" s="7"/>
    </row>
    <row r="13" spans="1:18" x14ac:dyDescent="0.2">
      <c r="C13" s="2" t="s">
        <v>62</v>
      </c>
      <c r="F13" s="2" t="s">
        <v>26</v>
      </c>
      <c r="H13" s="7"/>
    </row>
    <row r="14" spans="1:18" x14ac:dyDescent="0.2">
      <c r="C14" s="2" t="s">
        <v>16</v>
      </c>
      <c r="I14" s="2">
        <f t="shared" ref="I14:R14" si="1">IF($H13-I6&lt;0,0,$H12/$H13)</f>
        <v>0</v>
      </c>
      <c r="J14" s="2">
        <f t="shared" si="1"/>
        <v>0</v>
      </c>
      <c r="K14" s="2">
        <f t="shared" si="1"/>
        <v>0</v>
      </c>
      <c r="L14" s="2">
        <f t="shared" si="1"/>
        <v>0</v>
      </c>
      <c r="M14" s="2">
        <f t="shared" si="1"/>
        <v>0</v>
      </c>
      <c r="N14" s="2">
        <f t="shared" si="1"/>
        <v>0</v>
      </c>
      <c r="O14" s="2">
        <f t="shared" si="1"/>
        <v>0</v>
      </c>
      <c r="P14" s="2">
        <f t="shared" si="1"/>
        <v>0</v>
      </c>
      <c r="Q14" s="2">
        <f t="shared" si="1"/>
        <v>0</v>
      </c>
      <c r="R14" s="2">
        <f t="shared" si="1"/>
        <v>0</v>
      </c>
    </row>
    <row r="16" spans="1:18" x14ac:dyDescent="0.2">
      <c r="C16" s="2" t="s">
        <v>14</v>
      </c>
      <c r="F16" s="2" t="s">
        <v>27</v>
      </c>
      <c r="I16" s="6"/>
      <c r="J16" s="6"/>
      <c r="K16" s="6"/>
      <c r="L16" s="6"/>
      <c r="M16" s="6"/>
      <c r="N16" s="6"/>
      <c r="O16" s="6"/>
      <c r="P16" s="6"/>
      <c r="Q16" s="6"/>
      <c r="R16" s="6"/>
    </row>
    <row r="17" spans="1:18" x14ac:dyDescent="0.2">
      <c r="D17" s="2" t="s">
        <v>85</v>
      </c>
    </row>
    <row r="18" spans="1:18" x14ac:dyDescent="0.2">
      <c r="C18" s="2" t="s">
        <v>15</v>
      </c>
      <c r="I18" s="2">
        <f t="shared" ref="I18:R18" si="2">$H12*I16</f>
        <v>0</v>
      </c>
      <c r="J18" s="2">
        <f t="shared" si="2"/>
        <v>0</v>
      </c>
      <c r="K18" s="2">
        <f t="shared" si="2"/>
        <v>0</v>
      </c>
      <c r="L18" s="2">
        <f t="shared" si="2"/>
        <v>0</v>
      </c>
      <c r="M18" s="2">
        <f t="shared" si="2"/>
        <v>0</v>
      </c>
      <c r="N18" s="2">
        <f t="shared" si="2"/>
        <v>0</v>
      </c>
      <c r="O18" s="2">
        <f t="shared" si="2"/>
        <v>0</v>
      </c>
      <c r="P18" s="2">
        <f t="shared" si="2"/>
        <v>0</v>
      </c>
      <c r="Q18" s="2">
        <f t="shared" si="2"/>
        <v>0</v>
      </c>
      <c r="R18" s="2">
        <f t="shared" si="2"/>
        <v>0</v>
      </c>
    </row>
    <row r="21" spans="1:18" x14ac:dyDescent="0.2">
      <c r="A21" s="11">
        <v>2</v>
      </c>
      <c r="B21" s="11" t="s">
        <v>33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</row>
    <row r="23" spans="1:18" x14ac:dyDescent="0.2">
      <c r="C23" s="2" t="s">
        <v>34</v>
      </c>
      <c r="F23" s="2" t="s">
        <v>31</v>
      </c>
      <c r="I23" s="7"/>
      <c r="J23" s="7"/>
      <c r="K23" s="7"/>
      <c r="L23" s="7"/>
      <c r="M23" s="7"/>
      <c r="N23" s="7"/>
      <c r="O23" s="7"/>
      <c r="P23" s="7"/>
      <c r="Q23" s="7"/>
      <c r="R23" s="7"/>
    </row>
    <row r="24" spans="1:18" x14ac:dyDescent="0.2">
      <c r="C24" s="2" t="s">
        <v>81</v>
      </c>
      <c r="F24" s="2" t="s">
        <v>42</v>
      </c>
      <c r="I24" s="17"/>
      <c r="J24" s="17"/>
      <c r="K24" s="17"/>
      <c r="L24" s="17"/>
      <c r="M24" s="17"/>
      <c r="N24" s="17"/>
      <c r="O24" s="17"/>
      <c r="P24" s="17"/>
      <c r="Q24" s="17"/>
      <c r="R24" s="17"/>
    </row>
    <row r="25" spans="1:18" x14ac:dyDescent="0.2">
      <c r="B25" s="2" t="s">
        <v>35</v>
      </c>
      <c r="F25" s="2" t="s">
        <v>25</v>
      </c>
      <c r="I25" s="9">
        <f>I23*I24*I8/1000</f>
        <v>0</v>
      </c>
      <c r="J25" s="9">
        <f t="shared" ref="J25:R25" si="3">J23*J24*J8/1000</f>
        <v>0</v>
      </c>
      <c r="K25" s="9">
        <f t="shared" si="3"/>
        <v>0</v>
      </c>
      <c r="L25" s="9">
        <f t="shared" si="3"/>
        <v>0</v>
      </c>
      <c r="M25" s="9">
        <f t="shared" si="3"/>
        <v>0</v>
      </c>
      <c r="N25" s="9">
        <f t="shared" si="3"/>
        <v>0</v>
      </c>
      <c r="O25" s="9">
        <f t="shared" si="3"/>
        <v>0</v>
      </c>
      <c r="P25" s="9">
        <f t="shared" si="3"/>
        <v>0</v>
      </c>
      <c r="Q25" s="9">
        <f t="shared" si="3"/>
        <v>0</v>
      </c>
      <c r="R25" s="9">
        <f t="shared" si="3"/>
        <v>0</v>
      </c>
    </row>
    <row r="27" spans="1:18" x14ac:dyDescent="0.2">
      <c r="C27" s="2" t="s">
        <v>38</v>
      </c>
      <c r="F27" s="2" t="s">
        <v>31</v>
      </c>
      <c r="I27" s="7"/>
      <c r="J27" s="7"/>
      <c r="K27" s="7"/>
      <c r="L27" s="7"/>
      <c r="M27" s="7"/>
      <c r="N27" s="7"/>
      <c r="O27" s="7"/>
      <c r="P27" s="7"/>
      <c r="Q27" s="7"/>
      <c r="R27" s="7"/>
    </row>
    <row r="28" spans="1:18" x14ac:dyDescent="0.2">
      <c r="C28" s="2" t="s">
        <v>40</v>
      </c>
      <c r="F28" s="2" t="s">
        <v>41</v>
      </c>
      <c r="I28" s="10"/>
      <c r="J28" s="10"/>
      <c r="K28" s="10"/>
      <c r="L28" s="10"/>
      <c r="M28" s="10"/>
      <c r="N28" s="10"/>
      <c r="O28" s="10"/>
      <c r="P28" s="10"/>
      <c r="Q28" s="10"/>
      <c r="R28" s="10"/>
    </row>
    <row r="29" spans="1:18" x14ac:dyDescent="0.2">
      <c r="C29" s="2" t="s">
        <v>82</v>
      </c>
      <c r="F29" s="2" t="s">
        <v>42</v>
      </c>
      <c r="I29" s="2">
        <f>I24*I28</f>
        <v>0</v>
      </c>
      <c r="J29" s="2">
        <f t="shared" ref="J29:R29" si="4">J24*J28</f>
        <v>0</v>
      </c>
      <c r="K29" s="2">
        <f t="shared" si="4"/>
        <v>0</v>
      </c>
      <c r="L29" s="2">
        <f t="shared" si="4"/>
        <v>0</v>
      </c>
      <c r="M29" s="2">
        <f t="shared" si="4"/>
        <v>0</v>
      </c>
      <c r="N29" s="2">
        <f t="shared" si="4"/>
        <v>0</v>
      </c>
      <c r="O29" s="2">
        <f t="shared" si="4"/>
        <v>0</v>
      </c>
      <c r="P29" s="2">
        <f t="shared" si="4"/>
        <v>0</v>
      </c>
      <c r="Q29" s="2">
        <f t="shared" si="4"/>
        <v>0</v>
      </c>
      <c r="R29" s="2">
        <f t="shared" si="4"/>
        <v>0</v>
      </c>
    </row>
    <row r="30" spans="1:18" x14ac:dyDescent="0.2">
      <c r="B30" s="2" t="s">
        <v>39</v>
      </c>
      <c r="F30" s="2" t="s">
        <v>25</v>
      </c>
      <c r="I30" s="9">
        <f>I27*I29*I8/1000</f>
        <v>0</v>
      </c>
      <c r="J30" s="9">
        <f t="shared" ref="J30:R30" si="5">J27*J29*J8/1000</f>
        <v>0</v>
      </c>
      <c r="K30" s="9">
        <f t="shared" si="5"/>
        <v>0</v>
      </c>
      <c r="L30" s="9">
        <f t="shared" si="5"/>
        <v>0</v>
      </c>
      <c r="M30" s="9">
        <f t="shared" si="5"/>
        <v>0</v>
      </c>
      <c r="N30" s="9">
        <f t="shared" si="5"/>
        <v>0</v>
      </c>
      <c r="O30" s="9">
        <f t="shared" si="5"/>
        <v>0</v>
      </c>
      <c r="P30" s="9">
        <f t="shared" si="5"/>
        <v>0</v>
      </c>
      <c r="Q30" s="9">
        <f t="shared" si="5"/>
        <v>0</v>
      </c>
      <c r="R30" s="9">
        <f t="shared" si="5"/>
        <v>0</v>
      </c>
    </row>
    <row r="32" spans="1:18" ht="13.5" thickBot="1" x14ac:dyDescent="0.25">
      <c r="B32" s="2" t="s">
        <v>43</v>
      </c>
      <c r="H32" s="16"/>
      <c r="I32" s="16">
        <f>I25+I30</f>
        <v>0</v>
      </c>
      <c r="J32" s="16">
        <f t="shared" ref="J32:R32" si="6">J25+J30</f>
        <v>0</v>
      </c>
      <c r="K32" s="16">
        <f t="shared" si="6"/>
        <v>0</v>
      </c>
      <c r="L32" s="16">
        <f t="shared" si="6"/>
        <v>0</v>
      </c>
      <c r="M32" s="16">
        <f t="shared" si="6"/>
        <v>0</v>
      </c>
      <c r="N32" s="16">
        <f t="shared" si="6"/>
        <v>0</v>
      </c>
      <c r="O32" s="16">
        <f t="shared" si="6"/>
        <v>0</v>
      </c>
      <c r="P32" s="16">
        <f t="shared" si="6"/>
        <v>0</v>
      </c>
      <c r="Q32" s="16">
        <f t="shared" si="6"/>
        <v>0</v>
      </c>
      <c r="R32" s="16">
        <f t="shared" si="6"/>
        <v>0</v>
      </c>
    </row>
    <row r="33" spans="1:18" ht="13.5" thickTop="1" x14ac:dyDescent="0.2"/>
    <row r="34" spans="1:18" x14ac:dyDescent="0.2">
      <c r="A34" s="11">
        <v>3</v>
      </c>
      <c r="B34" s="11" t="s">
        <v>48</v>
      </c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</row>
    <row r="36" spans="1:18" x14ac:dyDescent="0.2">
      <c r="C36" s="2" t="s">
        <v>50</v>
      </c>
      <c r="F36" s="2" t="s">
        <v>51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</row>
    <row r="37" spans="1:18" x14ac:dyDescent="0.2">
      <c r="C37" s="2" t="s">
        <v>49</v>
      </c>
      <c r="F37" s="2" t="s">
        <v>31</v>
      </c>
      <c r="I37" s="2">
        <f>I23*I36</f>
        <v>0</v>
      </c>
      <c r="J37" s="2">
        <f t="shared" ref="J37:R37" si="7">J23*J36</f>
        <v>0</v>
      </c>
      <c r="K37" s="2">
        <f t="shared" si="7"/>
        <v>0</v>
      </c>
      <c r="L37" s="2">
        <f t="shared" si="7"/>
        <v>0</v>
      </c>
      <c r="M37" s="2">
        <f t="shared" si="7"/>
        <v>0</v>
      </c>
      <c r="N37" s="2">
        <f t="shared" si="7"/>
        <v>0</v>
      </c>
      <c r="O37" s="2">
        <f t="shared" si="7"/>
        <v>0</v>
      </c>
      <c r="P37" s="2">
        <f t="shared" si="7"/>
        <v>0</v>
      </c>
      <c r="Q37" s="2">
        <f t="shared" si="7"/>
        <v>0</v>
      </c>
      <c r="R37" s="2">
        <f t="shared" si="7"/>
        <v>0</v>
      </c>
    </row>
    <row r="38" spans="1:18" ht="13.5" thickBot="1" x14ac:dyDescent="0.25">
      <c r="B38" s="2" t="s">
        <v>48</v>
      </c>
      <c r="H38" s="16"/>
      <c r="I38" s="16">
        <f>I37*I24*I8/1000</f>
        <v>0</v>
      </c>
      <c r="J38" s="16">
        <f t="shared" ref="J38:R38" si="8">J37*J24*J8/1000</f>
        <v>0</v>
      </c>
      <c r="K38" s="16">
        <f t="shared" si="8"/>
        <v>0</v>
      </c>
      <c r="L38" s="16">
        <f t="shared" si="8"/>
        <v>0</v>
      </c>
      <c r="M38" s="16">
        <f t="shared" si="8"/>
        <v>0</v>
      </c>
      <c r="N38" s="16">
        <f t="shared" si="8"/>
        <v>0</v>
      </c>
      <c r="O38" s="16">
        <f t="shared" si="8"/>
        <v>0</v>
      </c>
      <c r="P38" s="16">
        <f t="shared" si="8"/>
        <v>0</v>
      </c>
      <c r="Q38" s="16">
        <f t="shared" si="8"/>
        <v>0</v>
      </c>
      <c r="R38" s="16">
        <f t="shared" si="8"/>
        <v>0</v>
      </c>
    </row>
    <row r="39" spans="1:18" ht="13.5" thickTop="1" x14ac:dyDescent="0.2"/>
    <row r="40" spans="1:18" x14ac:dyDescent="0.2">
      <c r="A40" s="11">
        <v>4</v>
      </c>
      <c r="B40" s="11" t="s">
        <v>45</v>
      </c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</row>
    <row r="42" spans="1:18" x14ac:dyDescent="0.2">
      <c r="C42" s="2" t="s">
        <v>5</v>
      </c>
    </row>
    <row r="43" spans="1:18" x14ac:dyDescent="0.2">
      <c r="D43" s="2" t="s">
        <v>52</v>
      </c>
      <c r="F43" s="2" t="s">
        <v>31</v>
      </c>
      <c r="I43" s="17"/>
      <c r="J43" s="17"/>
      <c r="K43" s="17"/>
      <c r="L43" s="17"/>
      <c r="M43" s="17"/>
      <c r="N43" s="17"/>
      <c r="O43" s="17"/>
      <c r="P43" s="17"/>
      <c r="Q43" s="17"/>
      <c r="R43" s="17"/>
    </row>
    <row r="44" spans="1:18" x14ac:dyDescent="0.2">
      <c r="I44" s="9">
        <f>I29*I43*I8/1000</f>
        <v>0</v>
      </c>
      <c r="J44" s="9">
        <f t="shared" ref="J44:R44" si="9">J29*J43*J8/1000</f>
        <v>0</v>
      </c>
      <c r="K44" s="9">
        <f t="shared" si="9"/>
        <v>0</v>
      </c>
      <c r="L44" s="9">
        <f t="shared" si="9"/>
        <v>0</v>
      </c>
      <c r="M44" s="9">
        <f t="shared" si="9"/>
        <v>0</v>
      </c>
      <c r="N44" s="9">
        <f t="shared" si="9"/>
        <v>0</v>
      </c>
      <c r="O44" s="9">
        <f t="shared" si="9"/>
        <v>0</v>
      </c>
      <c r="P44" s="9">
        <f t="shared" si="9"/>
        <v>0</v>
      </c>
      <c r="Q44" s="9">
        <f t="shared" si="9"/>
        <v>0</v>
      </c>
      <c r="R44" s="9">
        <f t="shared" si="9"/>
        <v>0</v>
      </c>
    </row>
    <row r="46" spans="1:18" x14ac:dyDescent="0.2">
      <c r="C46" s="2" t="s">
        <v>53</v>
      </c>
    </row>
    <row r="47" spans="1:18" x14ac:dyDescent="0.2">
      <c r="D47" s="2" t="s">
        <v>55</v>
      </c>
      <c r="I47" s="7"/>
      <c r="J47" s="7"/>
      <c r="K47" s="7"/>
      <c r="L47" s="7"/>
      <c r="M47" s="7"/>
      <c r="N47" s="7"/>
      <c r="O47" s="7"/>
      <c r="P47" s="7"/>
      <c r="Q47" s="7"/>
      <c r="R47" s="7"/>
    </row>
    <row r="48" spans="1:18" x14ac:dyDescent="0.2">
      <c r="D48" s="2" t="s">
        <v>83</v>
      </c>
      <c r="I48" s="17"/>
      <c r="J48" s="17"/>
      <c r="K48" s="17"/>
      <c r="L48" s="17"/>
      <c r="M48" s="17"/>
      <c r="N48" s="17"/>
      <c r="O48" s="17"/>
      <c r="P48" s="17"/>
      <c r="Q48" s="17"/>
      <c r="R48" s="17"/>
    </row>
    <row r="49" spans="1:18" x14ac:dyDescent="0.2">
      <c r="I49" s="9">
        <f>I47*I48*I8/1000</f>
        <v>0</v>
      </c>
      <c r="J49" s="9">
        <f t="shared" ref="J49:R49" si="10">J47*J48*J8/1000</f>
        <v>0</v>
      </c>
      <c r="K49" s="9">
        <f t="shared" si="10"/>
        <v>0</v>
      </c>
      <c r="L49" s="9">
        <f t="shared" si="10"/>
        <v>0</v>
      </c>
      <c r="M49" s="9">
        <f t="shared" si="10"/>
        <v>0</v>
      </c>
      <c r="N49" s="9">
        <f t="shared" si="10"/>
        <v>0</v>
      </c>
      <c r="O49" s="9">
        <f t="shared" si="10"/>
        <v>0</v>
      </c>
      <c r="P49" s="9">
        <f t="shared" si="10"/>
        <v>0</v>
      </c>
      <c r="Q49" s="9">
        <f t="shared" si="10"/>
        <v>0</v>
      </c>
      <c r="R49" s="9">
        <f t="shared" si="10"/>
        <v>0</v>
      </c>
    </row>
    <row r="50" spans="1:18" x14ac:dyDescent="0.2">
      <c r="C50" s="2" t="s">
        <v>54</v>
      </c>
    </row>
    <row r="51" spans="1:18" x14ac:dyDescent="0.2">
      <c r="D51" s="2" t="s">
        <v>56</v>
      </c>
      <c r="I51" s="17"/>
      <c r="J51" s="17"/>
      <c r="K51" s="17"/>
      <c r="L51" s="17"/>
      <c r="M51" s="17"/>
      <c r="N51" s="17"/>
      <c r="O51" s="17"/>
      <c r="P51" s="17"/>
      <c r="Q51" s="17"/>
      <c r="R51" s="17"/>
    </row>
    <row r="52" spans="1:18" x14ac:dyDescent="0.2">
      <c r="I52" s="9">
        <f>I24*I51*I8/1000</f>
        <v>0</v>
      </c>
      <c r="J52" s="9">
        <f t="shared" ref="J52:R52" si="11">J24*J51*J8/1000</f>
        <v>0</v>
      </c>
      <c r="K52" s="9">
        <f t="shared" si="11"/>
        <v>0</v>
      </c>
      <c r="L52" s="9">
        <f t="shared" si="11"/>
        <v>0</v>
      </c>
      <c r="M52" s="9">
        <f t="shared" si="11"/>
        <v>0</v>
      </c>
      <c r="N52" s="9">
        <f t="shared" si="11"/>
        <v>0</v>
      </c>
      <c r="O52" s="9">
        <f t="shared" si="11"/>
        <v>0</v>
      </c>
      <c r="P52" s="9">
        <f t="shared" si="11"/>
        <v>0</v>
      </c>
      <c r="Q52" s="9">
        <f t="shared" si="11"/>
        <v>0</v>
      </c>
      <c r="R52" s="9">
        <f t="shared" si="11"/>
        <v>0</v>
      </c>
    </row>
    <row r="54" spans="1:18" ht="13.5" thickBot="1" x14ac:dyDescent="0.25">
      <c r="B54" s="2" t="s">
        <v>45</v>
      </c>
      <c r="H54" s="16"/>
      <c r="I54" s="16">
        <f>I44+I49+I52</f>
        <v>0</v>
      </c>
      <c r="J54" s="16">
        <f t="shared" ref="J54:R54" si="12">J44+J49+J52</f>
        <v>0</v>
      </c>
      <c r="K54" s="16">
        <f t="shared" si="12"/>
        <v>0</v>
      </c>
      <c r="L54" s="16">
        <f t="shared" si="12"/>
        <v>0</v>
      </c>
      <c r="M54" s="16">
        <f t="shared" si="12"/>
        <v>0</v>
      </c>
      <c r="N54" s="16">
        <f t="shared" si="12"/>
        <v>0</v>
      </c>
      <c r="O54" s="16">
        <f t="shared" si="12"/>
        <v>0</v>
      </c>
      <c r="P54" s="16">
        <f t="shared" si="12"/>
        <v>0</v>
      </c>
      <c r="Q54" s="16">
        <f t="shared" si="12"/>
        <v>0</v>
      </c>
      <c r="R54" s="16">
        <f t="shared" si="12"/>
        <v>0</v>
      </c>
    </row>
    <row r="55" spans="1:18" ht="13.5" thickTop="1" x14ac:dyDescent="0.2"/>
    <row r="56" spans="1:18" x14ac:dyDescent="0.2">
      <c r="A56" s="11">
        <v>5</v>
      </c>
      <c r="B56" s="11" t="s">
        <v>46</v>
      </c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</row>
    <row r="58" spans="1:18" x14ac:dyDescent="0.2">
      <c r="C58" s="2" t="s">
        <v>66</v>
      </c>
    </row>
    <row r="59" spans="1:18" x14ac:dyDescent="0.2">
      <c r="D59" s="2" t="s">
        <v>63</v>
      </c>
      <c r="I59" s="32"/>
      <c r="J59" s="32"/>
      <c r="K59" s="32"/>
      <c r="L59" s="32"/>
      <c r="M59" s="32"/>
      <c r="N59" s="32"/>
      <c r="O59" s="32"/>
      <c r="P59" s="32"/>
      <c r="Q59" s="32"/>
      <c r="R59" s="32"/>
    </row>
    <row r="60" spans="1:18" x14ac:dyDescent="0.2">
      <c r="D60" s="2" t="s">
        <v>64</v>
      </c>
      <c r="I60" s="32"/>
      <c r="J60" s="32"/>
      <c r="K60" s="32"/>
      <c r="L60" s="32"/>
      <c r="M60" s="32"/>
      <c r="N60" s="32"/>
      <c r="O60" s="32"/>
      <c r="P60" s="32"/>
      <c r="Q60" s="32"/>
      <c r="R60" s="32"/>
    </row>
    <row r="61" spans="1:18" x14ac:dyDescent="0.2">
      <c r="D61" s="2" t="s">
        <v>65</v>
      </c>
      <c r="I61" s="32"/>
      <c r="J61" s="32"/>
      <c r="K61" s="32"/>
      <c r="L61" s="32"/>
      <c r="M61" s="32"/>
      <c r="N61" s="32"/>
      <c r="O61" s="32"/>
      <c r="P61" s="32"/>
      <c r="Q61" s="32"/>
      <c r="R61" s="32"/>
    </row>
    <row r="62" spans="1:18" ht="13.5" thickBot="1" x14ac:dyDescent="0.25">
      <c r="C62" s="2" t="s">
        <v>67</v>
      </c>
      <c r="H62" s="16"/>
      <c r="I62" s="16">
        <f>(I59+I60+I61)*I24*I8/1000</f>
        <v>0</v>
      </c>
      <c r="J62" s="16">
        <f t="shared" ref="J62:R62" si="13">(J59+J60+J61)*J24*J8/1000</f>
        <v>0</v>
      </c>
      <c r="K62" s="16">
        <f t="shared" si="13"/>
        <v>0</v>
      </c>
      <c r="L62" s="16">
        <f t="shared" si="13"/>
        <v>0</v>
      </c>
      <c r="M62" s="16">
        <f t="shared" si="13"/>
        <v>0</v>
      </c>
      <c r="N62" s="16">
        <f t="shared" si="13"/>
        <v>0</v>
      </c>
      <c r="O62" s="16">
        <f t="shared" si="13"/>
        <v>0</v>
      </c>
      <c r="P62" s="16">
        <f t="shared" si="13"/>
        <v>0</v>
      </c>
      <c r="Q62" s="16">
        <f t="shared" si="13"/>
        <v>0</v>
      </c>
      <c r="R62" s="16">
        <f t="shared" si="13"/>
        <v>0</v>
      </c>
    </row>
    <row r="63" spans="1:18" ht="13.5" thickTop="1" x14ac:dyDescent="0.2"/>
    <row r="64" spans="1:18" x14ac:dyDescent="0.2">
      <c r="A64" s="11">
        <v>6</v>
      </c>
      <c r="B64" s="11" t="s">
        <v>47</v>
      </c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</row>
    <row r="66" spans="3:18" x14ac:dyDescent="0.2">
      <c r="C66" s="2" t="s">
        <v>22</v>
      </c>
      <c r="F66" s="2" t="s">
        <v>29</v>
      </c>
    </row>
    <row r="67" spans="3:18" x14ac:dyDescent="0.2">
      <c r="D67" s="2" t="s">
        <v>18</v>
      </c>
      <c r="I67" s="7"/>
      <c r="J67" s="7"/>
      <c r="K67" s="7"/>
      <c r="L67" s="7"/>
      <c r="M67" s="7"/>
      <c r="N67" s="7"/>
      <c r="O67" s="7"/>
      <c r="P67" s="7"/>
      <c r="Q67" s="7"/>
      <c r="R67" s="7"/>
    </row>
    <row r="68" spans="3:18" x14ac:dyDescent="0.2">
      <c r="D68" s="2" t="s">
        <v>19</v>
      </c>
      <c r="I68" s="7"/>
      <c r="J68" s="7"/>
      <c r="K68" s="7"/>
      <c r="L68" s="7"/>
      <c r="M68" s="7"/>
      <c r="N68" s="7"/>
      <c r="O68" s="7"/>
      <c r="P68" s="7"/>
      <c r="Q68" s="7"/>
      <c r="R68" s="7"/>
    </row>
    <row r="69" spans="3:18" x14ac:dyDescent="0.2">
      <c r="D69" s="2" t="s">
        <v>21</v>
      </c>
      <c r="I69" s="7"/>
      <c r="J69" s="7"/>
      <c r="K69" s="7"/>
      <c r="L69" s="7"/>
      <c r="M69" s="7"/>
      <c r="N69" s="7"/>
      <c r="O69" s="7"/>
      <c r="P69" s="7"/>
      <c r="Q69" s="7"/>
      <c r="R69" s="7"/>
    </row>
    <row r="70" spans="3:18" x14ac:dyDescent="0.2">
      <c r="D70" s="2" t="s">
        <v>20</v>
      </c>
      <c r="I70" s="7"/>
      <c r="J70" s="7"/>
      <c r="K70" s="7"/>
      <c r="L70" s="7"/>
      <c r="M70" s="7"/>
      <c r="N70" s="7"/>
      <c r="O70" s="7"/>
      <c r="P70" s="7"/>
      <c r="Q70" s="7"/>
      <c r="R70" s="7"/>
    </row>
    <row r="72" spans="3:18" x14ac:dyDescent="0.2">
      <c r="C72" s="2" t="s">
        <v>24</v>
      </c>
      <c r="F72" s="2" t="s">
        <v>30</v>
      </c>
    </row>
    <row r="73" spans="3:18" x14ac:dyDescent="0.2">
      <c r="D73" s="2" t="s">
        <v>18</v>
      </c>
      <c r="J73" s="6"/>
      <c r="K73" s="6"/>
      <c r="L73" s="6"/>
      <c r="M73" s="6"/>
      <c r="N73" s="6"/>
      <c r="O73" s="6"/>
      <c r="P73" s="6"/>
      <c r="Q73" s="6"/>
      <c r="R73" s="6"/>
    </row>
    <row r="74" spans="3:18" x14ac:dyDescent="0.2">
      <c r="D74" s="2" t="s">
        <v>19</v>
      </c>
      <c r="J74" s="6"/>
      <c r="K74" s="6"/>
      <c r="L74" s="6"/>
      <c r="M74" s="6"/>
      <c r="N74" s="6"/>
      <c r="O74" s="6"/>
      <c r="P74" s="6"/>
      <c r="Q74" s="6"/>
      <c r="R74" s="6"/>
    </row>
    <row r="75" spans="3:18" x14ac:dyDescent="0.2">
      <c r="D75" s="2" t="s">
        <v>21</v>
      </c>
      <c r="J75" s="6"/>
      <c r="K75" s="6"/>
      <c r="L75" s="6"/>
      <c r="M75" s="6"/>
      <c r="N75" s="6"/>
      <c r="O75" s="6"/>
      <c r="P75" s="6"/>
      <c r="Q75" s="6"/>
      <c r="R75" s="6"/>
    </row>
    <row r="76" spans="3:18" x14ac:dyDescent="0.2">
      <c r="D76" s="2" t="s">
        <v>20</v>
      </c>
      <c r="J76" s="6"/>
      <c r="K76" s="6"/>
      <c r="L76" s="6"/>
      <c r="M76" s="6"/>
      <c r="N76" s="6"/>
      <c r="O76" s="6"/>
      <c r="P76" s="6"/>
      <c r="Q76" s="6"/>
      <c r="R76" s="6"/>
    </row>
    <row r="78" spans="3:18" x14ac:dyDescent="0.2">
      <c r="C78" s="2" t="s">
        <v>23</v>
      </c>
      <c r="F78" s="2" t="s">
        <v>31</v>
      </c>
    </row>
    <row r="79" spans="3:18" x14ac:dyDescent="0.2">
      <c r="D79" s="2" t="s">
        <v>18</v>
      </c>
      <c r="I79" s="7"/>
      <c r="J79" s="2">
        <f>I79*(1+J73)</f>
        <v>0</v>
      </c>
      <c r="K79" s="2">
        <f t="shared" ref="K79:R82" si="14">J79*(1+K73)</f>
        <v>0</v>
      </c>
      <c r="L79" s="2">
        <f t="shared" si="14"/>
        <v>0</v>
      </c>
      <c r="M79" s="2">
        <f t="shared" si="14"/>
        <v>0</v>
      </c>
      <c r="N79" s="2">
        <f t="shared" si="14"/>
        <v>0</v>
      </c>
      <c r="O79" s="2">
        <f t="shared" si="14"/>
        <v>0</v>
      </c>
      <c r="P79" s="2">
        <f t="shared" si="14"/>
        <v>0</v>
      </c>
      <c r="Q79" s="2">
        <f t="shared" si="14"/>
        <v>0</v>
      </c>
      <c r="R79" s="2">
        <f t="shared" si="14"/>
        <v>0</v>
      </c>
    </row>
    <row r="80" spans="3:18" x14ac:dyDescent="0.2">
      <c r="D80" s="2" t="s">
        <v>19</v>
      </c>
      <c r="I80" s="7"/>
      <c r="J80" s="2">
        <f>I80*(1+J74)</f>
        <v>0</v>
      </c>
      <c r="K80" s="2">
        <f t="shared" si="14"/>
        <v>0</v>
      </c>
      <c r="L80" s="2">
        <f t="shared" si="14"/>
        <v>0</v>
      </c>
      <c r="M80" s="2">
        <f t="shared" si="14"/>
        <v>0</v>
      </c>
      <c r="N80" s="2">
        <f t="shared" si="14"/>
        <v>0</v>
      </c>
      <c r="O80" s="2">
        <f t="shared" si="14"/>
        <v>0</v>
      </c>
      <c r="P80" s="2">
        <f t="shared" si="14"/>
        <v>0</v>
      </c>
      <c r="Q80" s="2">
        <f t="shared" si="14"/>
        <v>0</v>
      </c>
      <c r="R80" s="2">
        <f t="shared" si="14"/>
        <v>0</v>
      </c>
    </row>
    <row r="81" spans="1:18" x14ac:dyDescent="0.2">
      <c r="D81" s="2" t="s">
        <v>21</v>
      </c>
      <c r="I81" s="7"/>
      <c r="J81" s="2">
        <f>I81*(1+J75)</f>
        <v>0</v>
      </c>
      <c r="K81" s="2">
        <f t="shared" si="14"/>
        <v>0</v>
      </c>
      <c r="L81" s="2">
        <f t="shared" si="14"/>
        <v>0</v>
      </c>
      <c r="M81" s="2">
        <f t="shared" si="14"/>
        <v>0</v>
      </c>
      <c r="N81" s="2">
        <f t="shared" si="14"/>
        <v>0</v>
      </c>
      <c r="O81" s="2">
        <f t="shared" si="14"/>
        <v>0</v>
      </c>
      <c r="P81" s="2">
        <f t="shared" si="14"/>
        <v>0</v>
      </c>
      <c r="Q81" s="2">
        <f t="shared" si="14"/>
        <v>0</v>
      </c>
      <c r="R81" s="2">
        <f t="shared" si="14"/>
        <v>0</v>
      </c>
    </row>
    <row r="82" spans="1:18" x14ac:dyDescent="0.2">
      <c r="D82" s="2" t="s">
        <v>20</v>
      </c>
      <c r="I82" s="7"/>
      <c r="J82" s="2">
        <f>I82*(1+J76)</f>
        <v>0</v>
      </c>
      <c r="K82" s="2">
        <f t="shared" si="14"/>
        <v>0</v>
      </c>
      <c r="L82" s="2">
        <f t="shared" si="14"/>
        <v>0</v>
      </c>
      <c r="M82" s="2">
        <f t="shared" si="14"/>
        <v>0</v>
      </c>
      <c r="N82" s="2">
        <f t="shared" si="14"/>
        <v>0</v>
      </c>
      <c r="O82" s="2">
        <f t="shared" si="14"/>
        <v>0</v>
      </c>
      <c r="P82" s="2">
        <f t="shared" si="14"/>
        <v>0</v>
      </c>
      <c r="Q82" s="2">
        <f t="shared" si="14"/>
        <v>0</v>
      </c>
      <c r="R82" s="2">
        <f t="shared" si="14"/>
        <v>0</v>
      </c>
    </row>
    <row r="84" spans="1:18" x14ac:dyDescent="0.2">
      <c r="C84" s="2" t="s">
        <v>32</v>
      </c>
      <c r="F84" s="2" t="s">
        <v>25</v>
      </c>
    </row>
    <row r="85" spans="1:18" x14ac:dyDescent="0.2">
      <c r="D85" s="2" t="s">
        <v>18</v>
      </c>
      <c r="I85" s="2">
        <f>I67*I79*I$8/1000</f>
        <v>0</v>
      </c>
      <c r="J85" s="2">
        <f t="shared" ref="J85:R88" si="15">J67*J79*J$8/1000</f>
        <v>0</v>
      </c>
      <c r="K85" s="2">
        <f t="shared" si="15"/>
        <v>0</v>
      </c>
      <c r="L85" s="2">
        <f t="shared" si="15"/>
        <v>0</v>
      </c>
      <c r="M85" s="2">
        <f t="shared" si="15"/>
        <v>0</v>
      </c>
      <c r="N85" s="2">
        <f t="shared" si="15"/>
        <v>0</v>
      </c>
      <c r="O85" s="2">
        <f t="shared" si="15"/>
        <v>0</v>
      </c>
      <c r="P85" s="2">
        <f t="shared" si="15"/>
        <v>0</v>
      </c>
      <c r="Q85" s="2">
        <f t="shared" si="15"/>
        <v>0</v>
      </c>
      <c r="R85" s="2">
        <f t="shared" si="15"/>
        <v>0</v>
      </c>
    </row>
    <row r="86" spans="1:18" x14ac:dyDescent="0.2">
      <c r="D86" s="2" t="s">
        <v>19</v>
      </c>
      <c r="I86" s="2">
        <f>I68*I80*I$8/1000</f>
        <v>0</v>
      </c>
      <c r="J86" s="2">
        <f t="shared" si="15"/>
        <v>0</v>
      </c>
      <c r="K86" s="2">
        <f t="shared" si="15"/>
        <v>0</v>
      </c>
      <c r="L86" s="2">
        <f t="shared" si="15"/>
        <v>0</v>
      </c>
      <c r="M86" s="2">
        <f t="shared" si="15"/>
        <v>0</v>
      </c>
      <c r="N86" s="2">
        <f t="shared" si="15"/>
        <v>0</v>
      </c>
      <c r="O86" s="2">
        <f t="shared" si="15"/>
        <v>0</v>
      </c>
      <c r="P86" s="2">
        <f t="shared" si="15"/>
        <v>0</v>
      </c>
      <c r="Q86" s="2">
        <f t="shared" si="15"/>
        <v>0</v>
      </c>
      <c r="R86" s="2">
        <f t="shared" si="15"/>
        <v>0</v>
      </c>
    </row>
    <row r="87" spans="1:18" x14ac:dyDescent="0.2">
      <c r="D87" s="2" t="s">
        <v>21</v>
      </c>
      <c r="I87" s="2">
        <f>I69*I81*I$8/1000</f>
        <v>0</v>
      </c>
      <c r="J87" s="2">
        <f t="shared" si="15"/>
        <v>0</v>
      </c>
      <c r="K87" s="2">
        <f t="shared" si="15"/>
        <v>0</v>
      </c>
      <c r="L87" s="2">
        <f t="shared" si="15"/>
        <v>0</v>
      </c>
      <c r="M87" s="2">
        <f t="shared" si="15"/>
        <v>0</v>
      </c>
      <c r="N87" s="2">
        <f t="shared" si="15"/>
        <v>0</v>
      </c>
      <c r="O87" s="2">
        <f t="shared" si="15"/>
        <v>0</v>
      </c>
      <c r="P87" s="2">
        <f t="shared" si="15"/>
        <v>0</v>
      </c>
      <c r="Q87" s="2">
        <f t="shared" si="15"/>
        <v>0</v>
      </c>
      <c r="R87" s="2">
        <f t="shared" si="15"/>
        <v>0</v>
      </c>
    </row>
    <row r="88" spans="1:18" x14ac:dyDescent="0.2">
      <c r="D88" s="2" t="s">
        <v>20</v>
      </c>
      <c r="I88" s="2">
        <f>I70*I82*I$8/1000</f>
        <v>0</v>
      </c>
      <c r="J88" s="2">
        <f t="shared" si="15"/>
        <v>0</v>
      </c>
      <c r="K88" s="2">
        <f t="shared" si="15"/>
        <v>0</v>
      </c>
      <c r="L88" s="2">
        <f t="shared" si="15"/>
        <v>0</v>
      </c>
      <c r="M88" s="2">
        <f t="shared" si="15"/>
        <v>0</v>
      </c>
      <c r="N88" s="2">
        <f t="shared" si="15"/>
        <v>0</v>
      </c>
      <c r="O88" s="2">
        <f t="shared" si="15"/>
        <v>0</v>
      </c>
      <c r="P88" s="2">
        <f t="shared" si="15"/>
        <v>0</v>
      </c>
      <c r="Q88" s="2">
        <f t="shared" si="15"/>
        <v>0</v>
      </c>
      <c r="R88" s="2">
        <f t="shared" si="15"/>
        <v>0</v>
      </c>
    </row>
    <row r="89" spans="1:18" ht="13.5" thickBot="1" x14ac:dyDescent="0.25">
      <c r="H89" s="16"/>
      <c r="I89" s="16">
        <f>SUM(I85:I88)</f>
        <v>0</v>
      </c>
      <c r="J89" s="16">
        <f t="shared" ref="J89:R89" si="16">SUM(J85:J88)</f>
        <v>0</v>
      </c>
      <c r="K89" s="16">
        <f t="shared" si="16"/>
        <v>0</v>
      </c>
      <c r="L89" s="16">
        <f t="shared" si="16"/>
        <v>0</v>
      </c>
      <c r="M89" s="16">
        <f t="shared" si="16"/>
        <v>0</v>
      </c>
      <c r="N89" s="16">
        <f t="shared" si="16"/>
        <v>0</v>
      </c>
      <c r="O89" s="16">
        <f t="shared" si="16"/>
        <v>0</v>
      </c>
      <c r="P89" s="16">
        <f t="shared" si="16"/>
        <v>0</v>
      </c>
      <c r="Q89" s="16">
        <f t="shared" si="16"/>
        <v>0</v>
      </c>
      <c r="R89" s="16">
        <f t="shared" si="16"/>
        <v>0</v>
      </c>
    </row>
    <row r="90" spans="1:18" ht="13.5" thickTop="1" x14ac:dyDescent="0.2"/>
    <row r="91" spans="1:18" x14ac:dyDescent="0.2">
      <c r="A91" s="11">
        <v>7</v>
      </c>
      <c r="B91" s="11" t="s">
        <v>68</v>
      </c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</row>
    <row r="93" spans="1:18" x14ac:dyDescent="0.2">
      <c r="C93" s="2" t="s">
        <v>68</v>
      </c>
      <c r="E93" s="10"/>
      <c r="F93" s="2" t="s">
        <v>69</v>
      </c>
      <c r="I93" s="2">
        <f t="shared" ref="I93:R93" si="17">$E93*(I38+I54+I62+I89+I18)</f>
        <v>0</v>
      </c>
      <c r="J93" s="2">
        <f t="shared" si="17"/>
        <v>0</v>
      </c>
      <c r="K93" s="2">
        <f t="shared" si="17"/>
        <v>0</v>
      </c>
      <c r="L93" s="2">
        <f t="shared" si="17"/>
        <v>0</v>
      </c>
      <c r="M93" s="2">
        <f t="shared" si="17"/>
        <v>0</v>
      </c>
      <c r="N93" s="2">
        <f t="shared" si="17"/>
        <v>0</v>
      </c>
      <c r="O93" s="2">
        <f t="shared" si="17"/>
        <v>0</v>
      </c>
      <c r="P93" s="2">
        <f t="shared" si="17"/>
        <v>0</v>
      </c>
      <c r="Q93" s="2">
        <f t="shared" si="17"/>
        <v>0</v>
      </c>
      <c r="R93" s="2">
        <f t="shared" si="17"/>
        <v>0</v>
      </c>
    </row>
    <row r="96" spans="1:18" x14ac:dyDescent="0.2">
      <c r="A96" s="11">
        <v>8</v>
      </c>
      <c r="B96" s="11" t="s">
        <v>74</v>
      </c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</row>
    <row r="98" spans="1:18" x14ac:dyDescent="0.2">
      <c r="C98" s="2" t="s">
        <v>1</v>
      </c>
      <c r="E98" s="7"/>
      <c r="F98" s="2" t="s">
        <v>75</v>
      </c>
      <c r="I98" s="2">
        <f t="shared" ref="I98:R98" si="18">$E98*I32/I7</f>
        <v>0</v>
      </c>
      <c r="J98" s="2">
        <f t="shared" si="18"/>
        <v>0</v>
      </c>
      <c r="K98" s="2">
        <f t="shared" si="18"/>
        <v>0</v>
      </c>
      <c r="L98" s="2">
        <f t="shared" si="18"/>
        <v>0</v>
      </c>
      <c r="M98" s="2">
        <f t="shared" si="18"/>
        <v>0</v>
      </c>
      <c r="N98" s="2">
        <f t="shared" si="18"/>
        <v>0</v>
      </c>
      <c r="O98" s="2">
        <f t="shared" si="18"/>
        <v>0</v>
      </c>
      <c r="P98" s="2">
        <f t="shared" si="18"/>
        <v>0</v>
      </c>
      <c r="Q98" s="2">
        <f t="shared" si="18"/>
        <v>0</v>
      </c>
      <c r="R98" s="2">
        <f t="shared" si="18"/>
        <v>0</v>
      </c>
    </row>
    <row r="100" spans="1:18" ht="13.5" thickBot="1" x14ac:dyDescent="0.25">
      <c r="B100" s="1"/>
    </row>
    <row r="101" spans="1:18" x14ac:dyDescent="0.2">
      <c r="A101" s="13" t="s">
        <v>44</v>
      </c>
      <c r="B101" s="14"/>
      <c r="C101" s="14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</row>
    <row r="102" spans="1:18" ht="13.5" thickBot="1" x14ac:dyDescent="0.25">
      <c r="A102" s="3" t="s">
        <v>61</v>
      </c>
      <c r="B102" s="3"/>
      <c r="C102" s="3"/>
      <c r="D102" s="4"/>
      <c r="E102" s="4"/>
      <c r="F102" s="5"/>
      <c r="G102" s="4" t="s">
        <v>9</v>
      </c>
      <c r="H102" s="33">
        <f t="shared" ref="H102:R102" si="19">H6</f>
        <v>0</v>
      </c>
      <c r="I102" s="33">
        <f t="shared" si="19"/>
        <v>1</v>
      </c>
      <c r="J102" s="33">
        <f t="shared" si="19"/>
        <v>2</v>
      </c>
      <c r="K102" s="33">
        <f t="shared" si="19"/>
        <v>3</v>
      </c>
      <c r="L102" s="33">
        <f t="shared" si="19"/>
        <v>4</v>
      </c>
      <c r="M102" s="33">
        <f t="shared" si="19"/>
        <v>5</v>
      </c>
      <c r="N102" s="33">
        <f t="shared" si="19"/>
        <v>6</v>
      </c>
      <c r="O102" s="33">
        <f t="shared" si="19"/>
        <v>7</v>
      </c>
      <c r="P102" s="33">
        <f t="shared" si="19"/>
        <v>8</v>
      </c>
      <c r="Q102" s="33">
        <f t="shared" si="19"/>
        <v>9</v>
      </c>
      <c r="R102" s="33">
        <f t="shared" si="19"/>
        <v>10</v>
      </c>
    </row>
    <row r="104" spans="1:18" x14ac:dyDescent="0.2">
      <c r="B104" s="2" t="s">
        <v>33</v>
      </c>
      <c r="I104" s="2">
        <f t="shared" ref="I104:R104" si="20">IF($H13-I6&lt;0,0,I32)</f>
        <v>0</v>
      </c>
      <c r="J104" s="2">
        <f t="shared" si="20"/>
        <v>0</v>
      </c>
      <c r="K104" s="2">
        <f t="shared" si="20"/>
        <v>0</v>
      </c>
      <c r="L104" s="2">
        <f t="shared" si="20"/>
        <v>0</v>
      </c>
      <c r="M104" s="2">
        <f t="shared" si="20"/>
        <v>0</v>
      </c>
      <c r="N104" s="2">
        <f t="shared" si="20"/>
        <v>0</v>
      </c>
      <c r="O104" s="2">
        <f t="shared" si="20"/>
        <v>0</v>
      </c>
      <c r="P104" s="2">
        <f t="shared" si="20"/>
        <v>0</v>
      </c>
      <c r="Q104" s="2">
        <f t="shared" si="20"/>
        <v>0</v>
      </c>
      <c r="R104" s="2">
        <f t="shared" si="20"/>
        <v>0</v>
      </c>
    </row>
    <row r="106" spans="1:18" x14ac:dyDescent="0.2">
      <c r="B106" s="2" t="s">
        <v>17</v>
      </c>
    </row>
    <row r="107" spans="1:18" x14ac:dyDescent="0.2">
      <c r="C107" s="2" t="s">
        <v>48</v>
      </c>
      <c r="I107" s="2">
        <f>IF($H13-I6&lt;0,0,-I38)</f>
        <v>0</v>
      </c>
      <c r="J107" s="2">
        <f t="shared" ref="J107:R107" si="21">IF($H13-J6&lt;0,0,-J38)</f>
        <v>0</v>
      </c>
      <c r="K107" s="2">
        <f t="shared" si="21"/>
        <v>0</v>
      </c>
      <c r="L107" s="2">
        <f t="shared" si="21"/>
        <v>0</v>
      </c>
      <c r="M107" s="2">
        <f t="shared" si="21"/>
        <v>0</v>
      </c>
      <c r="N107" s="2">
        <f t="shared" si="21"/>
        <v>0</v>
      </c>
      <c r="O107" s="2">
        <f t="shared" si="21"/>
        <v>0</v>
      </c>
      <c r="P107" s="2">
        <f t="shared" si="21"/>
        <v>0</v>
      </c>
      <c r="Q107" s="2">
        <f t="shared" si="21"/>
        <v>0</v>
      </c>
      <c r="R107" s="2">
        <f t="shared" si="21"/>
        <v>0</v>
      </c>
    </row>
    <row r="108" spans="1:18" x14ac:dyDescent="0.2">
      <c r="C108" s="2" t="s">
        <v>45</v>
      </c>
      <c r="I108" s="2">
        <f>IF($H13-I6&lt;0,0,-I54)</f>
        <v>0</v>
      </c>
      <c r="J108" s="2">
        <f t="shared" ref="J108:R108" si="22">IF($H13-J6&lt;0,0,-J54)</f>
        <v>0</v>
      </c>
      <c r="K108" s="2">
        <f t="shared" si="22"/>
        <v>0</v>
      </c>
      <c r="L108" s="2">
        <f t="shared" si="22"/>
        <v>0</v>
      </c>
      <c r="M108" s="2">
        <f t="shared" si="22"/>
        <v>0</v>
      </c>
      <c r="N108" s="2">
        <f t="shared" si="22"/>
        <v>0</v>
      </c>
      <c r="O108" s="2">
        <f t="shared" si="22"/>
        <v>0</v>
      </c>
      <c r="P108" s="2">
        <f t="shared" si="22"/>
        <v>0</v>
      </c>
      <c r="Q108" s="2">
        <f t="shared" si="22"/>
        <v>0</v>
      </c>
      <c r="R108" s="2">
        <f t="shared" si="22"/>
        <v>0</v>
      </c>
    </row>
    <row r="109" spans="1:18" x14ac:dyDescent="0.2">
      <c r="C109" s="2" t="s">
        <v>46</v>
      </c>
      <c r="I109" s="2">
        <f>IF($H13-I6&lt;0,0,-I62)</f>
        <v>0</v>
      </c>
      <c r="J109" s="2">
        <f t="shared" ref="J109:R109" si="23">IF($H13-J6&lt;0,0,-J62)</f>
        <v>0</v>
      </c>
      <c r="K109" s="2">
        <f t="shared" si="23"/>
        <v>0</v>
      </c>
      <c r="L109" s="2">
        <f t="shared" si="23"/>
        <v>0</v>
      </c>
      <c r="M109" s="2">
        <f t="shared" si="23"/>
        <v>0</v>
      </c>
      <c r="N109" s="2">
        <f t="shared" si="23"/>
        <v>0</v>
      </c>
      <c r="O109" s="2">
        <f t="shared" si="23"/>
        <v>0</v>
      </c>
      <c r="P109" s="2">
        <f t="shared" si="23"/>
        <v>0</v>
      </c>
      <c r="Q109" s="2">
        <f t="shared" si="23"/>
        <v>0</v>
      </c>
      <c r="R109" s="2">
        <f t="shared" si="23"/>
        <v>0</v>
      </c>
    </row>
    <row r="110" spans="1:18" x14ac:dyDescent="0.2">
      <c r="C110" s="2" t="s">
        <v>47</v>
      </c>
      <c r="I110" s="2">
        <f>IF($H13-I6&lt;0,0,-I89)</f>
        <v>0</v>
      </c>
      <c r="J110" s="2">
        <f t="shared" ref="J110:R110" si="24">IF($H13-J6&lt;0,0,-J89)</f>
        <v>0</v>
      </c>
      <c r="K110" s="2">
        <f t="shared" si="24"/>
        <v>0</v>
      </c>
      <c r="L110" s="2">
        <f t="shared" si="24"/>
        <v>0</v>
      </c>
      <c r="M110" s="2">
        <f t="shared" si="24"/>
        <v>0</v>
      </c>
      <c r="N110" s="2">
        <f t="shared" si="24"/>
        <v>0</v>
      </c>
      <c r="O110" s="2">
        <f t="shared" si="24"/>
        <v>0</v>
      </c>
      <c r="P110" s="2">
        <f t="shared" si="24"/>
        <v>0</v>
      </c>
      <c r="Q110" s="2">
        <f t="shared" si="24"/>
        <v>0</v>
      </c>
      <c r="R110" s="2">
        <f t="shared" si="24"/>
        <v>0</v>
      </c>
    </row>
    <row r="111" spans="1:18" x14ac:dyDescent="0.2">
      <c r="H111" s="9"/>
      <c r="I111" s="9">
        <f>SUM(I107:I110)</f>
        <v>0</v>
      </c>
      <c r="J111" s="9">
        <f t="shared" ref="J111:R111" si="25">SUM(J107:J110)</f>
        <v>0</v>
      </c>
      <c r="K111" s="9">
        <f t="shared" si="25"/>
        <v>0</v>
      </c>
      <c r="L111" s="9">
        <f t="shared" si="25"/>
        <v>0</v>
      </c>
      <c r="M111" s="9">
        <f t="shared" si="25"/>
        <v>0</v>
      </c>
      <c r="N111" s="9">
        <f t="shared" si="25"/>
        <v>0</v>
      </c>
      <c r="O111" s="9">
        <f t="shared" si="25"/>
        <v>0</v>
      </c>
      <c r="P111" s="9">
        <f t="shared" si="25"/>
        <v>0</v>
      </c>
      <c r="Q111" s="9">
        <f t="shared" si="25"/>
        <v>0</v>
      </c>
      <c r="R111" s="9">
        <f t="shared" si="25"/>
        <v>0</v>
      </c>
    </row>
    <row r="113" spans="2:18" x14ac:dyDescent="0.2">
      <c r="B113" s="2" t="s">
        <v>11</v>
      </c>
    </row>
    <row r="114" spans="2:18" x14ac:dyDescent="0.2">
      <c r="C114" s="2" t="s">
        <v>15</v>
      </c>
      <c r="I114" s="2">
        <f t="shared" ref="I114:R114" si="26">IF($H13-I6&lt;0,0,-I18)</f>
        <v>0</v>
      </c>
      <c r="J114" s="2">
        <f t="shared" si="26"/>
        <v>0</v>
      </c>
      <c r="K114" s="2">
        <f t="shared" si="26"/>
        <v>0</v>
      </c>
      <c r="L114" s="2">
        <f t="shared" si="26"/>
        <v>0</v>
      </c>
      <c r="M114" s="2">
        <f t="shared" si="26"/>
        <v>0</v>
      </c>
      <c r="N114" s="2">
        <f t="shared" si="26"/>
        <v>0</v>
      </c>
      <c r="O114" s="2">
        <f t="shared" si="26"/>
        <v>0</v>
      </c>
      <c r="P114" s="2">
        <f t="shared" si="26"/>
        <v>0</v>
      </c>
      <c r="Q114" s="2">
        <f t="shared" si="26"/>
        <v>0</v>
      </c>
      <c r="R114" s="2">
        <f t="shared" si="26"/>
        <v>0</v>
      </c>
    </row>
    <row r="115" spans="2:18" x14ac:dyDescent="0.2">
      <c r="C115" s="2" t="s">
        <v>16</v>
      </c>
      <c r="I115" s="2">
        <f t="shared" ref="I115:R115" si="27">-I14</f>
        <v>0</v>
      </c>
      <c r="J115" s="2">
        <f t="shared" si="27"/>
        <v>0</v>
      </c>
      <c r="K115" s="2">
        <f t="shared" si="27"/>
        <v>0</v>
      </c>
      <c r="L115" s="2">
        <f t="shared" si="27"/>
        <v>0</v>
      </c>
      <c r="M115" s="2">
        <f t="shared" si="27"/>
        <v>0</v>
      </c>
      <c r="N115" s="2">
        <f t="shared" si="27"/>
        <v>0</v>
      </c>
      <c r="O115" s="2">
        <f t="shared" si="27"/>
        <v>0</v>
      </c>
      <c r="P115" s="2">
        <f t="shared" si="27"/>
        <v>0</v>
      </c>
      <c r="Q115" s="2">
        <f t="shared" si="27"/>
        <v>0</v>
      </c>
      <c r="R115" s="2">
        <f t="shared" si="27"/>
        <v>0</v>
      </c>
    </row>
    <row r="116" spans="2:18" x14ac:dyDescent="0.2">
      <c r="C116" s="2" t="s">
        <v>68</v>
      </c>
      <c r="I116" s="2">
        <f t="shared" ref="I116:R116" si="28">IF($H13-I6&lt;0,0,-I93)</f>
        <v>0</v>
      </c>
      <c r="J116" s="2">
        <f t="shared" si="28"/>
        <v>0</v>
      </c>
      <c r="K116" s="2">
        <f t="shared" si="28"/>
        <v>0</v>
      </c>
      <c r="L116" s="2">
        <f t="shared" si="28"/>
        <v>0</v>
      </c>
      <c r="M116" s="2">
        <f t="shared" si="28"/>
        <v>0</v>
      </c>
      <c r="N116" s="2">
        <f t="shared" si="28"/>
        <v>0</v>
      </c>
      <c r="O116" s="2">
        <f t="shared" si="28"/>
        <v>0</v>
      </c>
      <c r="P116" s="2">
        <f t="shared" si="28"/>
        <v>0</v>
      </c>
      <c r="Q116" s="2">
        <f t="shared" si="28"/>
        <v>0</v>
      </c>
      <c r="R116" s="2">
        <f t="shared" si="28"/>
        <v>0</v>
      </c>
    </row>
    <row r="117" spans="2:18" x14ac:dyDescent="0.2">
      <c r="H117" s="9"/>
      <c r="I117" s="9">
        <f>SUM(I114:I116)</f>
        <v>0</v>
      </c>
      <c r="J117" s="9">
        <f t="shared" ref="J117:R117" si="29">SUM(J114:J116)</f>
        <v>0</v>
      </c>
      <c r="K117" s="9">
        <f t="shared" si="29"/>
        <v>0</v>
      </c>
      <c r="L117" s="9">
        <f t="shared" si="29"/>
        <v>0</v>
      </c>
      <c r="M117" s="9">
        <f t="shared" si="29"/>
        <v>0</v>
      </c>
      <c r="N117" s="9">
        <f t="shared" si="29"/>
        <v>0</v>
      </c>
      <c r="O117" s="9">
        <f t="shared" si="29"/>
        <v>0</v>
      </c>
      <c r="P117" s="9">
        <f t="shared" si="29"/>
        <v>0</v>
      </c>
      <c r="Q117" s="9">
        <f t="shared" si="29"/>
        <v>0</v>
      </c>
      <c r="R117" s="9">
        <f t="shared" si="29"/>
        <v>0</v>
      </c>
    </row>
    <row r="119" spans="2:18" x14ac:dyDescent="0.2">
      <c r="B119" s="2" t="s">
        <v>0</v>
      </c>
      <c r="I119" s="2">
        <f t="shared" ref="I119:R119" si="30">I104+I111+I117</f>
        <v>0</v>
      </c>
      <c r="J119" s="2">
        <f t="shared" si="30"/>
        <v>0</v>
      </c>
      <c r="K119" s="2">
        <f t="shared" si="30"/>
        <v>0</v>
      </c>
      <c r="L119" s="2">
        <f t="shared" si="30"/>
        <v>0</v>
      </c>
      <c r="M119" s="2">
        <f t="shared" si="30"/>
        <v>0</v>
      </c>
      <c r="N119" s="2">
        <f t="shared" si="30"/>
        <v>0</v>
      </c>
      <c r="O119" s="2">
        <f t="shared" si="30"/>
        <v>0</v>
      </c>
      <c r="P119" s="2">
        <f t="shared" si="30"/>
        <v>0</v>
      </c>
      <c r="Q119" s="2">
        <f t="shared" si="30"/>
        <v>0</v>
      </c>
      <c r="R119" s="2">
        <f t="shared" si="30"/>
        <v>0</v>
      </c>
    </row>
    <row r="120" spans="2:18" x14ac:dyDescent="0.2">
      <c r="C120" s="2" t="s">
        <v>57</v>
      </c>
      <c r="D120" s="2" t="s">
        <v>12</v>
      </c>
      <c r="I120" s="2">
        <f>-I115</f>
        <v>0</v>
      </c>
      <c r="J120" s="2">
        <f t="shared" ref="J120:R120" si="31">-J115</f>
        <v>0</v>
      </c>
      <c r="K120" s="2">
        <f t="shared" si="31"/>
        <v>0</v>
      </c>
      <c r="L120" s="2">
        <f t="shared" si="31"/>
        <v>0</v>
      </c>
      <c r="M120" s="2">
        <f t="shared" si="31"/>
        <v>0</v>
      </c>
      <c r="N120" s="2">
        <f t="shared" si="31"/>
        <v>0</v>
      </c>
      <c r="O120" s="2">
        <f t="shared" si="31"/>
        <v>0</v>
      </c>
      <c r="P120" s="2">
        <f t="shared" si="31"/>
        <v>0</v>
      </c>
      <c r="Q120" s="2">
        <f t="shared" si="31"/>
        <v>0</v>
      </c>
      <c r="R120" s="2">
        <f t="shared" si="31"/>
        <v>0</v>
      </c>
    </row>
    <row r="121" spans="2:18" x14ac:dyDescent="0.2">
      <c r="C121" s="2" t="s">
        <v>57</v>
      </c>
      <c r="D121" s="2" t="s">
        <v>58</v>
      </c>
      <c r="H121" s="18"/>
      <c r="I121" s="18">
        <f t="shared" ref="I121:R121" si="32">H98-I98</f>
        <v>0</v>
      </c>
      <c r="J121" s="18">
        <f t="shared" si="32"/>
        <v>0</v>
      </c>
      <c r="K121" s="18">
        <f t="shared" si="32"/>
        <v>0</v>
      </c>
      <c r="L121" s="18">
        <f t="shared" si="32"/>
        <v>0</v>
      </c>
      <c r="M121" s="18">
        <f t="shared" si="32"/>
        <v>0</v>
      </c>
      <c r="N121" s="18">
        <f t="shared" si="32"/>
        <v>0</v>
      </c>
      <c r="O121" s="18">
        <f t="shared" si="32"/>
        <v>0</v>
      </c>
      <c r="P121" s="18">
        <f t="shared" si="32"/>
        <v>0</v>
      </c>
      <c r="Q121" s="18">
        <f t="shared" si="32"/>
        <v>0</v>
      </c>
      <c r="R121" s="18">
        <f t="shared" si="32"/>
        <v>0</v>
      </c>
    </row>
    <row r="122" spans="2:18" x14ac:dyDescent="0.2">
      <c r="B122" s="2" t="s">
        <v>59</v>
      </c>
      <c r="I122" s="2">
        <f>SUM(I119:I121)</f>
        <v>0</v>
      </c>
      <c r="J122" s="2">
        <f t="shared" ref="J122:R122" si="33">SUM(J119:J121)</f>
        <v>0</v>
      </c>
      <c r="K122" s="2">
        <f t="shared" si="33"/>
        <v>0</v>
      </c>
      <c r="L122" s="2">
        <f t="shared" si="33"/>
        <v>0</v>
      </c>
      <c r="M122" s="2">
        <f t="shared" si="33"/>
        <v>0</v>
      </c>
      <c r="N122" s="2">
        <f t="shared" si="33"/>
        <v>0</v>
      </c>
      <c r="O122" s="2">
        <f t="shared" si="33"/>
        <v>0</v>
      </c>
      <c r="P122" s="2">
        <f t="shared" si="33"/>
        <v>0</v>
      </c>
      <c r="Q122" s="2">
        <f t="shared" si="33"/>
        <v>0</v>
      </c>
      <c r="R122" s="2">
        <f t="shared" si="33"/>
        <v>0</v>
      </c>
    </row>
    <row r="123" spans="2:18" x14ac:dyDescent="0.2">
      <c r="C123" s="2" t="s">
        <v>10</v>
      </c>
      <c r="H123" s="2">
        <f>-H12</f>
        <v>0</v>
      </c>
    </row>
    <row r="124" spans="2:18" x14ac:dyDescent="0.2">
      <c r="C124" s="2" t="s">
        <v>60</v>
      </c>
      <c r="I124" s="2">
        <f t="shared" ref="I124:R124" si="34">IF($H13-I6=0,I122/$H3,0)</f>
        <v>0</v>
      </c>
      <c r="J124" s="2">
        <f t="shared" si="34"/>
        <v>0</v>
      </c>
      <c r="K124" s="2">
        <f t="shared" si="34"/>
        <v>0</v>
      </c>
      <c r="L124" s="2">
        <f t="shared" si="34"/>
        <v>0</v>
      </c>
      <c r="M124" s="2">
        <f t="shared" si="34"/>
        <v>0</v>
      </c>
      <c r="N124" s="2">
        <f t="shared" si="34"/>
        <v>0</v>
      </c>
      <c r="O124" s="2">
        <f t="shared" si="34"/>
        <v>0</v>
      </c>
      <c r="P124" s="2">
        <f t="shared" si="34"/>
        <v>0</v>
      </c>
      <c r="Q124" s="2">
        <f t="shared" si="34"/>
        <v>0</v>
      </c>
      <c r="R124" s="2">
        <f t="shared" si="34"/>
        <v>0</v>
      </c>
    </row>
    <row r="125" spans="2:18" ht="13.5" thickBot="1" x14ac:dyDescent="0.25">
      <c r="B125" s="2" t="s">
        <v>2</v>
      </c>
      <c r="H125" s="16">
        <f>SUM(H122:H124)</f>
        <v>0</v>
      </c>
      <c r="I125" s="16">
        <f t="shared" ref="I125:R125" si="35">SUM(I122:I124)</f>
        <v>0</v>
      </c>
      <c r="J125" s="16">
        <f t="shared" si="35"/>
        <v>0</v>
      </c>
      <c r="K125" s="16">
        <f t="shared" si="35"/>
        <v>0</v>
      </c>
      <c r="L125" s="16">
        <f t="shared" si="35"/>
        <v>0</v>
      </c>
      <c r="M125" s="16">
        <f t="shared" si="35"/>
        <v>0</v>
      </c>
      <c r="N125" s="16">
        <f t="shared" si="35"/>
        <v>0</v>
      </c>
      <c r="O125" s="16">
        <f t="shared" si="35"/>
        <v>0</v>
      </c>
      <c r="P125" s="16">
        <f t="shared" si="35"/>
        <v>0</v>
      </c>
      <c r="Q125" s="16">
        <f t="shared" si="35"/>
        <v>0</v>
      </c>
      <c r="R125" s="16">
        <f t="shared" si="35"/>
        <v>0</v>
      </c>
    </row>
    <row r="126" spans="2:18" ht="13.5" thickTop="1" x14ac:dyDescent="0.2">
      <c r="C126" s="2" t="s">
        <v>71</v>
      </c>
      <c r="H126" s="2">
        <f>H125</f>
        <v>0</v>
      </c>
      <c r="I126" s="2">
        <f>H126+I125</f>
        <v>0</v>
      </c>
      <c r="J126" s="2">
        <f t="shared" ref="J126:R126" si="36">I126+J125</f>
        <v>0</v>
      </c>
      <c r="K126" s="2">
        <f t="shared" si="36"/>
        <v>0</v>
      </c>
      <c r="L126" s="2">
        <f t="shared" si="36"/>
        <v>0</v>
      </c>
      <c r="M126" s="2">
        <f t="shared" si="36"/>
        <v>0</v>
      </c>
      <c r="N126" s="2">
        <f t="shared" si="36"/>
        <v>0</v>
      </c>
      <c r="O126" s="2">
        <f t="shared" si="36"/>
        <v>0</v>
      </c>
      <c r="P126" s="2">
        <f t="shared" si="36"/>
        <v>0</v>
      </c>
      <c r="Q126" s="2">
        <f t="shared" si="36"/>
        <v>0</v>
      </c>
      <c r="R126" s="2">
        <f t="shared" si="36"/>
        <v>0</v>
      </c>
    </row>
    <row r="127" spans="2:18" x14ac:dyDescent="0.2">
      <c r="C127" s="2" t="s">
        <v>70</v>
      </c>
      <c r="H127" s="2">
        <f>H125*H128</f>
        <v>0</v>
      </c>
      <c r="I127" s="2">
        <f t="shared" ref="I127:R127" si="37">I125*I128</f>
        <v>0</v>
      </c>
      <c r="J127" s="2">
        <f t="shared" si="37"/>
        <v>0</v>
      </c>
      <c r="K127" s="2">
        <f t="shared" si="37"/>
        <v>0</v>
      </c>
      <c r="L127" s="2">
        <f t="shared" si="37"/>
        <v>0</v>
      </c>
      <c r="M127" s="2">
        <f t="shared" si="37"/>
        <v>0</v>
      </c>
      <c r="N127" s="2">
        <f t="shared" si="37"/>
        <v>0</v>
      </c>
      <c r="O127" s="2">
        <f t="shared" si="37"/>
        <v>0</v>
      </c>
      <c r="P127" s="2">
        <f t="shared" si="37"/>
        <v>0</v>
      </c>
      <c r="Q127" s="2">
        <f t="shared" si="37"/>
        <v>0</v>
      </c>
      <c r="R127" s="2">
        <f t="shared" si="37"/>
        <v>0</v>
      </c>
    </row>
    <row r="128" spans="2:18" x14ac:dyDescent="0.2">
      <c r="D128" s="2" t="s">
        <v>73</v>
      </c>
      <c r="H128" s="19">
        <f t="shared" ref="H128:R128" si="38">1/(1+$H3)^H6</f>
        <v>1</v>
      </c>
      <c r="I128" s="19">
        <f t="shared" si="38"/>
        <v>1</v>
      </c>
      <c r="J128" s="19">
        <f t="shared" si="38"/>
        <v>1</v>
      </c>
      <c r="K128" s="19">
        <f t="shared" si="38"/>
        <v>1</v>
      </c>
      <c r="L128" s="19">
        <f t="shared" si="38"/>
        <v>1</v>
      </c>
      <c r="M128" s="19">
        <f t="shared" si="38"/>
        <v>1</v>
      </c>
      <c r="N128" s="19">
        <f t="shared" si="38"/>
        <v>1</v>
      </c>
      <c r="O128" s="19">
        <f t="shared" si="38"/>
        <v>1</v>
      </c>
      <c r="P128" s="19">
        <f t="shared" si="38"/>
        <v>1</v>
      </c>
      <c r="Q128" s="19">
        <f t="shared" si="38"/>
        <v>1</v>
      </c>
      <c r="R128" s="19">
        <f t="shared" si="38"/>
        <v>1</v>
      </c>
    </row>
    <row r="129" spans="8:18" x14ac:dyDescent="0.2"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</row>
  </sheetData>
  <pageMargins left="0.23622047244094491" right="0.23622047244094491" top="0.74803149606299213" bottom="0.74803149606299213" header="0.31496062992125984" footer="0.31496062992125984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29"/>
  <sheetViews>
    <sheetView zoomScale="80" zoomScaleNormal="80" workbookViewId="0">
      <pane xSplit="7" ySplit="6" topLeftCell="H7" activePane="bottomRight" state="frozen"/>
      <selection activeCell="T17" sqref="T17"/>
      <selection pane="topRight" activeCell="T17" sqref="T17"/>
      <selection pane="bottomLeft" activeCell="T17" sqref="T17"/>
      <selection pane="bottomRight" activeCell="E23" sqref="E23"/>
    </sheetView>
  </sheetViews>
  <sheetFormatPr defaultColWidth="9.625" defaultRowHeight="12.75" x14ac:dyDescent="0.2"/>
  <cols>
    <col min="1" max="3" width="5.625" style="2" customWidth="1"/>
    <col min="4" max="4" width="9.625" style="2"/>
    <col min="5" max="5" width="9.625" style="2" customWidth="1"/>
    <col min="6" max="8" width="9.625" style="2"/>
    <col min="9" max="9" width="10" style="2" bestFit="1" customWidth="1"/>
    <col min="10" max="16384" width="9.625" style="2"/>
  </cols>
  <sheetData>
    <row r="1" spans="1:18" x14ac:dyDescent="0.2">
      <c r="A1" s="1" t="s">
        <v>77</v>
      </c>
      <c r="E1" s="23" t="s">
        <v>3</v>
      </c>
      <c r="F1" s="24" t="s">
        <v>4</v>
      </c>
      <c r="G1" s="24" t="s">
        <v>79</v>
      </c>
      <c r="H1" s="25" t="s">
        <v>72</v>
      </c>
    </row>
    <row r="2" spans="1:18" x14ac:dyDescent="0.2">
      <c r="A2" s="1" t="s">
        <v>76</v>
      </c>
      <c r="E2" s="26" t="s">
        <v>25</v>
      </c>
      <c r="F2" s="27" t="s">
        <v>30</v>
      </c>
      <c r="G2" s="27" t="s">
        <v>26</v>
      </c>
      <c r="H2" s="28" t="s">
        <v>30</v>
      </c>
    </row>
    <row r="3" spans="1:18" ht="18.95" customHeight="1" thickBot="1" x14ac:dyDescent="0.25">
      <c r="A3" s="1" t="s">
        <v>8</v>
      </c>
      <c r="C3" s="21" t="s">
        <v>6</v>
      </c>
      <c r="E3" s="29">
        <f>SUM(H127:R127)</f>
        <v>171066.93712985399</v>
      </c>
      <c r="F3" s="30">
        <f>IRR(H125:R125,0.1)</f>
        <v>1.4986879711333856</v>
      </c>
      <c r="G3" s="22">
        <f>(MATCH(0,H126:R126)-1)+(0-INDEX(H126:R126,MATCH(0,H126:R126)))/(INDEX(H126:R126,MATCH(0,H126:R126)+1)-INDEX(H126:R126,MATCH(0,H126:R126)))</f>
        <v>0.66345504461071814</v>
      </c>
      <c r="H3" s="31">
        <v>0.1</v>
      </c>
    </row>
    <row r="4" spans="1:18" ht="14.25" customHeight="1" thickBot="1" x14ac:dyDescent="0.25">
      <c r="A4" s="1"/>
    </row>
    <row r="5" spans="1:18" x14ac:dyDescent="0.2">
      <c r="A5" s="13" t="s">
        <v>7</v>
      </c>
      <c r="B5" s="14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</row>
    <row r="6" spans="1:18" ht="13.5" thickBot="1" x14ac:dyDescent="0.25">
      <c r="A6" s="3"/>
      <c r="B6" s="3"/>
      <c r="C6" s="3"/>
      <c r="D6" s="4"/>
      <c r="E6" s="4"/>
      <c r="F6" s="5" t="s">
        <v>28</v>
      </c>
      <c r="G6" s="4" t="s">
        <v>9</v>
      </c>
      <c r="H6" s="8">
        <v>0</v>
      </c>
      <c r="I6" s="5">
        <f t="shared" ref="I6:R6" si="0">H6+1</f>
        <v>1</v>
      </c>
      <c r="J6" s="5">
        <f t="shared" si="0"/>
        <v>2</v>
      </c>
      <c r="K6" s="5">
        <f t="shared" si="0"/>
        <v>3</v>
      </c>
      <c r="L6" s="5">
        <f t="shared" si="0"/>
        <v>4</v>
      </c>
      <c r="M6" s="5">
        <f t="shared" si="0"/>
        <v>5</v>
      </c>
      <c r="N6" s="5">
        <f t="shared" si="0"/>
        <v>6</v>
      </c>
      <c r="O6" s="5">
        <f t="shared" si="0"/>
        <v>7</v>
      </c>
      <c r="P6" s="5">
        <f t="shared" si="0"/>
        <v>8</v>
      </c>
      <c r="Q6" s="5">
        <f t="shared" si="0"/>
        <v>9</v>
      </c>
      <c r="R6" s="5">
        <f t="shared" si="0"/>
        <v>10</v>
      </c>
    </row>
    <row r="7" spans="1:18" x14ac:dyDescent="0.2">
      <c r="B7" s="2" t="s">
        <v>36</v>
      </c>
      <c r="I7" s="7">
        <v>360</v>
      </c>
      <c r="J7" s="7">
        <v>360</v>
      </c>
      <c r="K7" s="7">
        <v>360</v>
      </c>
      <c r="L7" s="7">
        <v>360</v>
      </c>
      <c r="M7" s="7">
        <v>360</v>
      </c>
      <c r="N7" s="7">
        <v>360</v>
      </c>
      <c r="O7" s="7">
        <v>360</v>
      </c>
      <c r="P7" s="7">
        <v>360</v>
      </c>
      <c r="Q7" s="7">
        <v>360</v>
      </c>
      <c r="R7" s="7">
        <v>360</v>
      </c>
    </row>
    <row r="8" spans="1:18" x14ac:dyDescent="0.2">
      <c r="B8" s="2" t="s">
        <v>37</v>
      </c>
      <c r="I8" s="7">
        <v>12</v>
      </c>
      <c r="J8" s="7">
        <v>12</v>
      </c>
      <c r="K8" s="7">
        <v>12</v>
      </c>
      <c r="L8" s="7">
        <v>12</v>
      </c>
      <c r="M8" s="7">
        <v>12</v>
      </c>
      <c r="N8" s="7">
        <v>12</v>
      </c>
      <c r="O8" s="7">
        <v>12</v>
      </c>
      <c r="P8" s="7">
        <v>12</v>
      </c>
      <c r="Q8" s="7">
        <v>12</v>
      </c>
      <c r="R8" s="7">
        <v>12</v>
      </c>
    </row>
    <row r="10" spans="1:18" x14ac:dyDescent="0.2">
      <c r="A10" s="11">
        <v>1</v>
      </c>
      <c r="B10" s="11" t="s">
        <v>13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18" x14ac:dyDescent="0.2">
      <c r="A11" s="1"/>
      <c r="B11" s="1"/>
    </row>
    <row r="12" spans="1:18" x14ac:dyDescent="0.2">
      <c r="C12" s="2" t="s">
        <v>84</v>
      </c>
      <c r="F12" s="2" t="s">
        <v>25</v>
      </c>
      <c r="H12" s="7">
        <v>25000</v>
      </c>
    </row>
    <row r="13" spans="1:18" x14ac:dyDescent="0.2">
      <c r="C13" s="2" t="s">
        <v>62</v>
      </c>
      <c r="F13" s="2" t="s">
        <v>26</v>
      </c>
      <c r="H13" s="7">
        <v>8</v>
      </c>
    </row>
    <row r="14" spans="1:18" x14ac:dyDescent="0.2">
      <c r="C14" s="2" t="s">
        <v>16</v>
      </c>
      <c r="I14" s="2">
        <f t="shared" ref="I14:R14" si="1">IF($H13-I6&lt;0,0,$H12/$H13)</f>
        <v>3125</v>
      </c>
      <c r="J14" s="2">
        <f t="shared" si="1"/>
        <v>3125</v>
      </c>
      <c r="K14" s="2">
        <f t="shared" si="1"/>
        <v>3125</v>
      </c>
      <c r="L14" s="2">
        <f t="shared" si="1"/>
        <v>3125</v>
      </c>
      <c r="M14" s="2">
        <f t="shared" si="1"/>
        <v>3125</v>
      </c>
      <c r="N14" s="2">
        <f t="shared" si="1"/>
        <v>3125</v>
      </c>
      <c r="O14" s="2">
        <f t="shared" si="1"/>
        <v>3125</v>
      </c>
      <c r="P14" s="2">
        <f t="shared" si="1"/>
        <v>3125</v>
      </c>
      <c r="Q14" s="2">
        <f t="shared" si="1"/>
        <v>0</v>
      </c>
      <c r="R14" s="2">
        <f t="shared" si="1"/>
        <v>0</v>
      </c>
    </row>
    <row r="16" spans="1:18" x14ac:dyDescent="0.2">
      <c r="C16" s="2" t="s">
        <v>14</v>
      </c>
      <c r="F16" s="2" t="s">
        <v>27</v>
      </c>
      <c r="I16" s="6">
        <v>0</v>
      </c>
      <c r="J16" s="6">
        <v>0</v>
      </c>
      <c r="K16" s="6">
        <v>0.06</v>
      </c>
      <c r="L16" s="6">
        <v>0.06</v>
      </c>
      <c r="M16" s="6">
        <v>0.06</v>
      </c>
      <c r="N16" s="6">
        <v>0.06</v>
      </c>
      <c r="O16" s="6">
        <v>6.3600000000000004E-2</v>
      </c>
      <c r="P16" s="6">
        <v>6.3600000000000004E-2</v>
      </c>
      <c r="Q16" s="6">
        <v>6.3600000000000004E-2</v>
      </c>
      <c r="R16" s="6">
        <v>6.3600000000000004E-2</v>
      </c>
    </row>
    <row r="17" spans="1:18" x14ac:dyDescent="0.2">
      <c r="D17" s="2" t="s">
        <v>85</v>
      </c>
    </row>
    <row r="18" spans="1:18" x14ac:dyDescent="0.2">
      <c r="C18" s="2" t="s">
        <v>15</v>
      </c>
      <c r="I18" s="2">
        <f t="shared" ref="I18:R18" si="2">$H12*I16</f>
        <v>0</v>
      </c>
      <c r="J18" s="2">
        <f t="shared" si="2"/>
        <v>0</v>
      </c>
      <c r="K18" s="2">
        <f t="shared" si="2"/>
        <v>1500</v>
      </c>
      <c r="L18" s="2">
        <f t="shared" si="2"/>
        <v>1500</v>
      </c>
      <c r="M18" s="2">
        <f t="shared" si="2"/>
        <v>1500</v>
      </c>
      <c r="N18" s="2">
        <f t="shared" si="2"/>
        <v>1500</v>
      </c>
      <c r="O18" s="2">
        <f t="shared" si="2"/>
        <v>1590</v>
      </c>
      <c r="P18" s="2">
        <f t="shared" si="2"/>
        <v>1590</v>
      </c>
      <c r="Q18" s="2">
        <f t="shared" si="2"/>
        <v>1590</v>
      </c>
      <c r="R18" s="2">
        <f t="shared" si="2"/>
        <v>1590</v>
      </c>
    </row>
    <row r="21" spans="1:18" x14ac:dyDescent="0.2">
      <c r="A21" s="11">
        <v>2</v>
      </c>
      <c r="B21" s="11" t="s">
        <v>33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</row>
    <row r="23" spans="1:18" x14ac:dyDescent="0.2">
      <c r="C23" s="2" t="s">
        <v>34</v>
      </c>
      <c r="F23" s="2" t="s">
        <v>31</v>
      </c>
      <c r="I23" s="7">
        <v>4000</v>
      </c>
      <c r="J23" s="7">
        <v>4000</v>
      </c>
      <c r="K23" s="7">
        <v>4000</v>
      </c>
      <c r="L23" s="7">
        <v>4000</v>
      </c>
      <c r="M23" s="7">
        <v>4000</v>
      </c>
      <c r="N23" s="7">
        <v>4000</v>
      </c>
      <c r="O23" s="7">
        <v>4000</v>
      </c>
      <c r="P23" s="7">
        <v>4000</v>
      </c>
      <c r="Q23" s="7">
        <v>4000</v>
      </c>
      <c r="R23" s="7">
        <v>4000</v>
      </c>
    </row>
    <row r="24" spans="1:18" x14ac:dyDescent="0.2">
      <c r="C24" s="2" t="s">
        <v>81</v>
      </c>
      <c r="F24" s="2" t="s">
        <v>42</v>
      </c>
      <c r="I24" s="17">
        <v>900</v>
      </c>
      <c r="J24" s="17">
        <v>900</v>
      </c>
      <c r="K24" s="17">
        <v>900</v>
      </c>
      <c r="L24" s="17">
        <v>900</v>
      </c>
      <c r="M24" s="17">
        <v>900</v>
      </c>
      <c r="N24" s="17">
        <v>900</v>
      </c>
      <c r="O24" s="17">
        <v>900</v>
      </c>
      <c r="P24" s="17">
        <v>900</v>
      </c>
      <c r="Q24" s="17">
        <v>900</v>
      </c>
      <c r="R24" s="17">
        <v>900</v>
      </c>
    </row>
    <row r="25" spans="1:18" x14ac:dyDescent="0.2">
      <c r="B25" s="2" t="s">
        <v>35</v>
      </c>
      <c r="F25" s="2" t="s">
        <v>25</v>
      </c>
      <c r="I25" s="9">
        <f>I23*I24*I8/1000</f>
        <v>43200</v>
      </c>
      <c r="J25" s="9">
        <f t="shared" ref="J25:R25" si="3">J23*J24*J8/1000</f>
        <v>43200</v>
      </c>
      <c r="K25" s="9">
        <f t="shared" si="3"/>
        <v>43200</v>
      </c>
      <c r="L25" s="9">
        <f t="shared" si="3"/>
        <v>43200</v>
      </c>
      <c r="M25" s="9">
        <f t="shared" si="3"/>
        <v>43200</v>
      </c>
      <c r="N25" s="9">
        <f t="shared" si="3"/>
        <v>43200</v>
      </c>
      <c r="O25" s="9">
        <f t="shared" si="3"/>
        <v>43200</v>
      </c>
      <c r="P25" s="9">
        <f t="shared" si="3"/>
        <v>43200</v>
      </c>
      <c r="Q25" s="9">
        <f t="shared" si="3"/>
        <v>43200</v>
      </c>
      <c r="R25" s="9">
        <f t="shared" si="3"/>
        <v>43200</v>
      </c>
    </row>
    <row r="27" spans="1:18" x14ac:dyDescent="0.2">
      <c r="C27" s="2" t="s">
        <v>38</v>
      </c>
      <c r="F27" s="2" t="s">
        <v>31</v>
      </c>
      <c r="I27" s="7">
        <v>750</v>
      </c>
      <c r="J27" s="7">
        <v>750</v>
      </c>
      <c r="K27" s="7">
        <v>750</v>
      </c>
      <c r="L27" s="7">
        <v>750</v>
      </c>
      <c r="M27" s="7">
        <v>750</v>
      </c>
      <c r="N27" s="7">
        <v>750</v>
      </c>
      <c r="O27" s="7">
        <v>750</v>
      </c>
      <c r="P27" s="7">
        <v>750</v>
      </c>
      <c r="Q27" s="7">
        <v>750</v>
      </c>
      <c r="R27" s="7">
        <v>750</v>
      </c>
    </row>
    <row r="28" spans="1:18" x14ac:dyDescent="0.2">
      <c r="C28" s="2" t="s">
        <v>40</v>
      </c>
      <c r="F28" s="2" t="s">
        <v>41</v>
      </c>
      <c r="I28" s="10">
        <v>0.5</v>
      </c>
      <c r="J28" s="10">
        <v>0.5</v>
      </c>
      <c r="K28" s="10">
        <v>0.5</v>
      </c>
      <c r="L28" s="10">
        <v>0.5</v>
      </c>
      <c r="M28" s="10">
        <v>0.5</v>
      </c>
      <c r="N28" s="10">
        <v>0.5</v>
      </c>
      <c r="O28" s="10">
        <v>0.5</v>
      </c>
      <c r="P28" s="10">
        <v>0.5</v>
      </c>
      <c r="Q28" s="10">
        <v>0.5</v>
      </c>
      <c r="R28" s="10">
        <v>0.5</v>
      </c>
    </row>
    <row r="29" spans="1:18" x14ac:dyDescent="0.2">
      <c r="C29" s="2" t="s">
        <v>82</v>
      </c>
      <c r="F29" s="2" t="s">
        <v>42</v>
      </c>
      <c r="I29" s="2">
        <f>I24*I28</f>
        <v>450</v>
      </c>
      <c r="J29" s="2">
        <f t="shared" ref="J29:R29" si="4">J24*J28</f>
        <v>450</v>
      </c>
      <c r="K29" s="2">
        <f t="shared" si="4"/>
        <v>450</v>
      </c>
      <c r="L29" s="2">
        <f t="shared" si="4"/>
        <v>450</v>
      </c>
      <c r="M29" s="2">
        <f t="shared" si="4"/>
        <v>450</v>
      </c>
      <c r="N29" s="2">
        <f t="shared" si="4"/>
        <v>450</v>
      </c>
      <c r="O29" s="2">
        <f t="shared" si="4"/>
        <v>450</v>
      </c>
      <c r="P29" s="2">
        <f t="shared" si="4"/>
        <v>450</v>
      </c>
      <c r="Q29" s="2">
        <f t="shared" si="4"/>
        <v>450</v>
      </c>
      <c r="R29" s="2">
        <f t="shared" si="4"/>
        <v>450</v>
      </c>
    </row>
    <row r="30" spans="1:18" x14ac:dyDescent="0.2">
      <c r="B30" s="2" t="s">
        <v>39</v>
      </c>
      <c r="F30" s="2" t="s">
        <v>25</v>
      </c>
      <c r="I30" s="9">
        <f>I27*I29*I8/1000</f>
        <v>4050</v>
      </c>
      <c r="J30" s="9">
        <f t="shared" ref="J30:R30" si="5">J27*J29*J8/1000</f>
        <v>4050</v>
      </c>
      <c r="K30" s="9">
        <f t="shared" si="5"/>
        <v>4050</v>
      </c>
      <c r="L30" s="9">
        <f t="shared" si="5"/>
        <v>4050</v>
      </c>
      <c r="M30" s="9">
        <f t="shared" si="5"/>
        <v>4050</v>
      </c>
      <c r="N30" s="9">
        <f t="shared" si="5"/>
        <v>4050</v>
      </c>
      <c r="O30" s="9">
        <f t="shared" si="5"/>
        <v>4050</v>
      </c>
      <c r="P30" s="9">
        <f t="shared" si="5"/>
        <v>4050</v>
      </c>
      <c r="Q30" s="9">
        <f t="shared" si="5"/>
        <v>4050</v>
      </c>
      <c r="R30" s="9">
        <f t="shared" si="5"/>
        <v>4050</v>
      </c>
    </row>
    <row r="32" spans="1:18" ht="13.5" thickBot="1" x14ac:dyDescent="0.25">
      <c r="B32" s="2" t="s">
        <v>43</v>
      </c>
      <c r="H32" s="16"/>
      <c r="I32" s="16">
        <f>I25+I30</f>
        <v>47250</v>
      </c>
      <c r="J32" s="16">
        <f t="shared" ref="J32:R32" si="6">J25+J30</f>
        <v>47250</v>
      </c>
      <c r="K32" s="16">
        <f t="shared" si="6"/>
        <v>47250</v>
      </c>
      <c r="L32" s="16">
        <f t="shared" si="6"/>
        <v>47250</v>
      </c>
      <c r="M32" s="16">
        <f t="shared" si="6"/>
        <v>47250</v>
      </c>
      <c r="N32" s="16">
        <f t="shared" si="6"/>
        <v>47250</v>
      </c>
      <c r="O32" s="16">
        <f t="shared" si="6"/>
        <v>47250</v>
      </c>
      <c r="P32" s="16">
        <f t="shared" si="6"/>
        <v>47250</v>
      </c>
      <c r="Q32" s="16">
        <f t="shared" si="6"/>
        <v>47250</v>
      </c>
      <c r="R32" s="16">
        <f t="shared" si="6"/>
        <v>47250</v>
      </c>
    </row>
    <row r="33" spans="1:18" ht="13.5" thickTop="1" x14ac:dyDescent="0.2"/>
    <row r="34" spans="1:18" x14ac:dyDescent="0.2">
      <c r="A34" s="11">
        <v>3</v>
      </c>
      <c r="B34" s="11" t="s">
        <v>48</v>
      </c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</row>
    <row r="36" spans="1:18" x14ac:dyDescent="0.2">
      <c r="C36" s="2" t="s">
        <v>50</v>
      </c>
      <c r="F36" s="2" t="s">
        <v>51</v>
      </c>
      <c r="I36" s="10">
        <v>0.1</v>
      </c>
      <c r="J36" s="10">
        <v>0.1</v>
      </c>
      <c r="K36" s="10">
        <v>0.1</v>
      </c>
      <c r="L36" s="10">
        <v>0.1</v>
      </c>
      <c r="M36" s="10">
        <v>0.1</v>
      </c>
      <c r="N36" s="10">
        <v>0.1</v>
      </c>
      <c r="O36" s="10">
        <v>0.1</v>
      </c>
      <c r="P36" s="10">
        <v>0.1</v>
      </c>
      <c r="Q36" s="10">
        <v>0.1</v>
      </c>
      <c r="R36" s="10">
        <v>0.1</v>
      </c>
    </row>
    <row r="37" spans="1:18" x14ac:dyDescent="0.2">
      <c r="C37" s="2" t="s">
        <v>49</v>
      </c>
      <c r="F37" s="2" t="s">
        <v>31</v>
      </c>
      <c r="I37" s="2">
        <f>I23*I36</f>
        <v>400</v>
      </c>
      <c r="J37" s="2">
        <f t="shared" ref="J37:R37" si="7">J23*J36</f>
        <v>400</v>
      </c>
      <c r="K37" s="2">
        <f t="shared" si="7"/>
        <v>400</v>
      </c>
      <c r="L37" s="2">
        <f t="shared" si="7"/>
        <v>400</v>
      </c>
      <c r="M37" s="2">
        <f t="shared" si="7"/>
        <v>400</v>
      </c>
      <c r="N37" s="2">
        <f t="shared" si="7"/>
        <v>400</v>
      </c>
      <c r="O37" s="2">
        <f t="shared" si="7"/>
        <v>400</v>
      </c>
      <c r="P37" s="2">
        <f t="shared" si="7"/>
        <v>400</v>
      </c>
      <c r="Q37" s="2">
        <f t="shared" si="7"/>
        <v>400</v>
      </c>
      <c r="R37" s="2">
        <f t="shared" si="7"/>
        <v>400</v>
      </c>
    </row>
    <row r="38" spans="1:18" ht="13.5" thickBot="1" x14ac:dyDescent="0.25">
      <c r="B38" s="2" t="s">
        <v>48</v>
      </c>
      <c r="H38" s="16"/>
      <c r="I38" s="16">
        <f>I37*I24*I8/1000</f>
        <v>4320</v>
      </c>
      <c r="J38" s="16">
        <f t="shared" ref="J38:R38" si="8">J37*J24*J8/1000</f>
        <v>4320</v>
      </c>
      <c r="K38" s="16">
        <f t="shared" si="8"/>
        <v>4320</v>
      </c>
      <c r="L38" s="16">
        <f t="shared" si="8"/>
        <v>4320</v>
      </c>
      <c r="M38" s="16">
        <f t="shared" si="8"/>
        <v>4320</v>
      </c>
      <c r="N38" s="16">
        <f t="shared" si="8"/>
        <v>4320</v>
      </c>
      <c r="O38" s="16">
        <f t="shared" si="8"/>
        <v>4320</v>
      </c>
      <c r="P38" s="16">
        <f t="shared" si="8"/>
        <v>4320</v>
      </c>
      <c r="Q38" s="16">
        <f t="shared" si="8"/>
        <v>4320</v>
      </c>
      <c r="R38" s="16">
        <f t="shared" si="8"/>
        <v>4320</v>
      </c>
    </row>
    <row r="39" spans="1:18" ht="13.5" thickTop="1" x14ac:dyDescent="0.2"/>
    <row r="40" spans="1:18" x14ac:dyDescent="0.2">
      <c r="A40" s="11">
        <v>4</v>
      </c>
      <c r="B40" s="11" t="s">
        <v>45</v>
      </c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</row>
    <row r="42" spans="1:18" x14ac:dyDescent="0.2">
      <c r="C42" s="2" t="s">
        <v>5</v>
      </c>
    </row>
    <row r="43" spans="1:18" x14ac:dyDescent="0.2">
      <c r="D43" s="2" t="s">
        <v>52</v>
      </c>
      <c r="F43" s="2" t="s">
        <v>31</v>
      </c>
      <c r="I43" s="17">
        <v>500</v>
      </c>
      <c r="J43" s="17">
        <v>500</v>
      </c>
      <c r="K43" s="17">
        <v>500</v>
      </c>
      <c r="L43" s="17">
        <v>500</v>
      </c>
      <c r="M43" s="17">
        <v>500</v>
      </c>
      <c r="N43" s="17">
        <v>500</v>
      </c>
      <c r="O43" s="17">
        <v>500</v>
      </c>
      <c r="P43" s="17">
        <v>500</v>
      </c>
      <c r="Q43" s="17">
        <v>500</v>
      </c>
      <c r="R43" s="17">
        <v>500</v>
      </c>
    </row>
    <row r="44" spans="1:18" x14ac:dyDescent="0.2">
      <c r="I44" s="9">
        <f>I29*I43*I8/1000</f>
        <v>2700</v>
      </c>
      <c r="J44" s="9">
        <f t="shared" ref="J44:R44" si="9">J29*J43*J8/1000</f>
        <v>2700</v>
      </c>
      <c r="K44" s="9">
        <f t="shared" si="9"/>
        <v>2700</v>
      </c>
      <c r="L44" s="9">
        <f t="shared" si="9"/>
        <v>2700</v>
      </c>
      <c r="M44" s="9">
        <f t="shared" si="9"/>
        <v>2700</v>
      </c>
      <c r="N44" s="9">
        <f t="shared" si="9"/>
        <v>2700</v>
      </c>
      <c r="O44" s="9">
        <f t="shared" si="9"/>
        <v>2700</v>
      </c>
      <c r="P44" s="9">
        <f t="shared" si="9"/>
        <v>2700</v>
      </c>
      <c r="Q44" s="9">
        <f t="shared" si="9"/>
        <v>2700</v>
      </c>
      <c r="R44" s="9">
        <f t="shared" si="9"/>
        <v>2700</v>
      </c>
    </row>
    <row r="46" spans="1:18" x14ac:dyDescent="0.2">
      <c r="C46" s="2" t="s">
        <v>53</v>
      </c>
    </row>
    <row r="47" spans="1:18" x14ac:dyDescent="0.2">
      <c r="D47" s="2" t="s">
        <v>55</v>
      </c>
      <c r="I47" s="7">
        <v>600</v>
      </c>
      <c r="J47" s="7">
        <v>600</v>
      </c>
      <c r="K47" s="7">
        <v>600</v>
      </c>
      <c r="L47" s="7">
        <v>600</v>
      </c>
      <c r="M47" s="7">
        <v>600</v>
      </c>
      <c r="N47" s="7">
        <v>600</v>
      </c>
      <c r="O47" s="7">
        <v>600</v>
      </c>
      <c r="P47" s="7">
        <v>600</v>
      </c>
      <c r="Q47" s="7">
        <v>600</v>
      </c>
      <c r="R47" s="7">
        <v>600</v>
      </c>
    </row>
    <row r="48" spans="1:18" x14ac:dyDescent="0.2">
      <c r="D48" s="2" t="s">
        <v>83</v>
      </c>
      <c r="I48" s="17">
        <v>60</v>
      </c>
      <c r="J48" s="17">
        <v>60</v>
      </c>
      <c r="K48" s="17">
        <v>60</v>
      </c>
      <c r="L48" s="17">
        <v>60</v>
      </c>
      <c r="M48" s="17">
        <v>60</v>
      </c>
      <c r="N48" s="17">
        <v>60</v>
      </c>
      <c r="O48" s="17">
        <v>60</v>
      </c>
      <c r="P48" s="17">
        <v>60</v>
      </c>
      <c r="Q48" s="17">
        <v>60</v>
      </c>
      <c r="R48" s="17">
        <v>60</v>
      </c>
    </row>
    <row r="49" spans="1:18" x14ac:dyDescent="0.2">
      <c r="I49" s="9">
        <f>I47*I48*I8/1000</f>
        <v>432</v>
      </c>
      <c r="J49" s="9">
        <f t="shared" ref="J49:R49" si="10">J47*J48*J8/1000</f>
        <v>432</v>
      </c>
      <c r="K49" s="9">
        <f t="shared" si="10"/>
        <v>432</v>
      </c>
      <c r="L49" s="9">
        <f t="shared" si="10"/>
        <v>432</v>
      </c>
      <c r="M49" s="9">
        <f t="shared" si="10"/>
        <v>432</v>
      </c>
      <c r="N49" s="9">
        <f t="shared" si="10"/>
        <v>432</v>
      </c>
      <c r="O49" s="9">
        <f t="shared" si="10"/>
        <v>432</v>
      </c>
      <c r="P49" s="9">
        <f t="shared" si="10"/>
        <v>432</v>
      </c>
      <c r="Q49" s="9">
        <f t="shared" si="10"/>
        <v>432</v>
      </c>
      <c r="R49" s="9">
        <f t="shared" si="10"/>
        <v>432</v>
      </c>
    </row>
    <row r="50" spans="1:18" x14ac:dyDescent="0.2">
      <c r="C50" s="2" t="s">
        <v>54</v>
      </c>
    </row>
    <row r="51" spans="1:18" x14ac:dyDescent="0.2">
      <c r="D51" s="2" t="s">
        <v>56</v>
      </c>
      <c r="I51" s="17">
        <v>15</v>
      </c>
      <c r="J51" s="17">
        <v>15</v>
      </c>
      <c r="K51" s="17">
        <v>15</v>
      </c>
      <c r="L51" s="17">
        <v>15</v>
      </c>
      <c r="M51" s="17">
        <v>15</v>
      </c>
      <c r="N51" s="17">
        <v>15</v>
      </c>
      <c r="O51" s="17">
        <v>15</v>
      </c>
      <c r="P51" s="17">
        <v>15</v>
      </c>
      <c r="Q51" s="17">
        <v>15</v>
      </c>
      <c r="R51" s="17">
        <v>15</v>
      </c>
    </row>
    <row r="52" spans="1:18" x14ac:dyDescent="0.2">
      <c r="I52" s="9">
        <f>I24*I51*I8/1000</f>
        <v>162</v>
      </c>
      <c r="J52" s="9">
        <f t="shared" ref="J52:R52" si="11">J24*J51*J8/1000</f>
        <v>162</v>
      </c>
      <c r="K52" s="9">
        <f t="shared" si="11"/>
        <v>162</v>
      </c>
      <c r="L52" s="9">
        <f t="shared" si="11"/>
        <v>162</v>
      </c>
      <c r="M52" s="9">
        <f t="shared" si="11"/>
        <v>162</v>
      </c>
      <c r="N52" s="9">
        <f t="shared" si="11"/>
        <v>162</v>
      </c>
      <c r="O52" s="9">
        <f t="shared" si="11"/>
        <v>162</v>
      </c>
      <c r="P52" s="9">
        <f t="shared" si="11"/>
        <v>162</v>
      </c>
      <c r="Q52" s="9">
        <f t="shared" si="11"/>
        <v>162</v>
      </c>
      <c r="R52" s="9">
        <f t="shared" si="11"/>
        <v>162</v>
      </c>
    </row>
    <row r="54" spans="1:18" ht="13.5" thickBot="1" x14ac:dyDescent="0.25">
      <c r="B54" s="2" t="s">
        <v>45</v>
      </c>
      <c r="H54" s="16"/>
      <c r="I54" s="16">
        <f>I44+I49+I52</f>
        <v>3294</v>
      </c>
      <c r="J54" s="16">
        <f t="shared" ref="J54:R54" si="12">J44+J49+J52</f>
        <v>3294</v>
      </c>
      <c r="K54" s="16">
        <f t="shared" si="12"/>
        <v>3294</v>
      </c>
      <c r="L54" s="16">
        <f t="shared" si="12"/>
        <v>3294</v>
      </c>
      <c r="M54" s="16">
        <f t="shared" si="12"/>
        <v>3294</v>
      </c>
      <c r="N54" s="16">
        <f t="shared" si="12"/>
        <v>3294</v>
      </c>
      <c r="O54" s="16">
        <f t="shared" si="12"/>
        <v>3294</v>
      </c>
      <c r="P54" s="16">
        <f t="shared" si="12"/>
        <v>3294</v>
      </c>
      <c r="Q54" s="16">
        <f t="shared" si="12"/>
        <v>3294</v>
      </c>
      <c r="R54" s="16">
        <f t="shared" si="12"/>
        <v>3294</v>
      </c>
    </row>
    <row r="55" spans="1:18" ht="13.5" thickTop="1" x14ac:dyDescent="0.2"/>
    <row r="56" spans="1:18" x14ac:dyDescent="0.2">
      <c r="A56" s="11">
        <v>5</v>
      </c>
      <c r="B56" s="11" t="s">
        <v>46</v>
      </c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</row>
    <row r="58" spans="1:18" x14ac:dyDescent="0.2">
      <c r="C58" s="2" t="s">
        <v>66</v>
      </c>
    </row>
    <row r="59" spans="1:18" x14ac:dyDescent="0.2">
      <c r="D59" s="2" t="s">
        <v>63</v>
      </c>
      <c r="I59" s="7">
        <f>298342.92/10800</f>
        <v>27.624344444444443</v>
      </c>
      <c r="J59" s="7">
        <f t="shared" ref="J59:R59" si="13">298342.92/10800</f>
        <v>27.624344444444443</v>
      </c>
      <c r="K59" s="7">
        <f t="shared" si="13"/>
        <v>27.624344444444443</v>
      </c>
      <c r="L59" s="7">
        <f t="shared" si="13"/>
        <v>27.624344444444443</v>
      </c>
      <c r="M59" s="7">
        <f t="shared" si="13"/>
        <v>27.624344444444443</v>
      </c>
      <c r="N59" s="7">
        <f t="shared" si="13"/>
        <v>27.624344444444443</v>
      </c>
      <c r="O59" s="7">
        <f t="shared" si="13"/>
        <v>27.624344444444443</v>
      </c>
      <c r="P59" s="7">
        <f t="shared" si="13"/>
        <v>27.624344444444443</v>
      </c>
      <c r="Q59" s="7">
        <f t="shared" si="13"/>
        <v>27.624344444444443</v>
      </c>
      <c r="R59" s="7">
        <f t="shared" si="13"/>
        <v>27.624344444444443</v>
      </c>
    </row>
    <row r="60" spans="1:18" x14ac:dyDescent="0.2">
      <c r="D60" s="2" t="s">
        <v>64</v>
      </c>
      <c r="I60" s="7">
        <f>21800.04/10800</f>
        <v>2.0185222222222223</v>
      </c>
      <c r="J60" s="7">
        <f t="shared" ref="J60:R60" si="14">21800.04/10800</f>
        <v>2.0185222222222223</v>
      </c>
      <c r="K60" s="7">
        <f t="shared" si="14"/>
        <v>2.0185222222222223</v>
      </c>
      <c r="L60" s="7">
        <f t="shared" si="14"/>
        <v>2.0185222222222223</v>
      </c>
      <c r="M60" s="7">
        <f t="shared" si="14"/>
        <v>2.0185222222222223</v>
      </c>
      <c r="N60" s="7">
        <f t="shared" si="14"/>
        <v>2.0185222222222223</v>
      </c>
      <c r="O60" s="7">
        <f t="shared" si="14"/>
        <v>2.0185222222222223</v>
      </c>
      <c r="P60" s="7">
        <f t="shared" si="14"/>
        <v>2.0185222222222223</v>
      </c>
      <c r="Q60" s="7">
        <f t="shared" si="14"/>
        <v>2.0185222222222223</v>
      </c>
      <c r="R60" s="7">
        <f t="shared" si="14"/>
        <v>2.0185222222222223</v>
      </c>
    </row>
    <row r="61" spans="1:18" x14ac:dyDescent="0.2">
      <c r="D61" s="2" t="s">
        <v>65</v>
      </c>
      <c r="I61" s="17">
        <f>65640.96/10800</f>
        <v>6.077866666666667</v>
      </c>
      <c r="J61" s="17">
        <f t="shared" ref="J61:R61" si="15">65640.96/10800</f>
        <v>6.077866666666667</v>
      </c>
      <c r="K61" s="17">
        <f t="shared" si="15"/>
        <v>6.077866666666667</v>
      </c>
      <c r="L61" s="17">
        <f t="shared" si="15"/>
        <v>6.077866666666667</v>
      </c>
      <c r="M61" s="17">
        <f t="shared" si="15"/>
        <v>6.077866666666667</v>
      </c>
      <c r="N61" s="17">
        <f t="shared" si="15"/>
        <v>6.077866666666667</v>
      </c>
      <c r="O61" s="17">
        <f t="shared" si="15"/>
        <v>6.077866666666667</v>
      </c>
      <c r="P61" s="17">
        <f t="shared" si="15"/>
        <v>6.077866666666667</v>
      </c>
      <c r="Q61" s="17">
        <f t="shared" si="15"/>
        <v>6.077866666666667</v>
      </c>
      <c r="R61" s="17">
        <f t="shared" si="15"/>
        <v>6.077866666666667</v>
      </c>
    </row>
    <row r="62" spans="1:18" ht="13.5" thickBot="1" x14ac:dyDescent="0.25">
      <c r="C62" s="2" t="s">
        <v>67</v>
      </c>
      <c r="H62" s="16"/>
      <c r="I62" s="16">
        <f>(I59+I60+I61)*I24*I8/1000</f>
        <v>385.78392000000002</v>
      </c>
      <c r="J62" s="16">
        <f t="shared" ref="J62:R62" si="16">(J59+J60+J61)*J24*J8/1000</f>
        <v>385.78392000000002</v>
      </c>
      <c r="K62" s="16">
        <f t="shared" si="16"/>
        <v>385.78392000000002</v>
      </c>
      <c r="L62" s="16">
        <f t="shared" si="16"/>
        <v>385.78392000000002</v>
      </c>
      <c r="M62" s="16">
        <f t="shared" si="16"/>
        <v>385.78392000000002</v>
      </c>
      <c r="N62" s="16">
        <f t="shared" si="16"/>
        <v>385.78392000000002</v>
      </c>
      <c r="O62" s="16">
        <f t="shared" si="16"/>
        <v>385.78392000000002</v>
      </c>
      <c r="P62" s="16">
        <f t="shared" si="16"/>
        <v>385.78392000000002</v>
      </c>
      <c r="Q62" s="16">
        <f t="shared" si="16"/>
        <v>385.78392000000002</v>
      </c>
      <c r="R62" s="16">
        <f t="shared" si="16"/>
        <v>385.78392000000002</v>
      </c>
    </row>
    <row r="63" spans="1:18" ht="13.5" thickTop="1" x14ac:dyDescent="0.2"/>
    <row r="64" spans="1:18" x14ac:dyDescent="0.2">
      <c r="A64" s="11">
        <v>6</v>
      </c>
      <c r="B64" s="11" t="s">
        <v>47</v>
      </c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</row>
    <row r="66" spans="3:18" x14ac:dyDescent="0.2">
      <c r="C66" s="2" t="s">
        <v>22</v>
      </c>
      <c r="F66" s="2" t="s">
        <v>29</v>
      </c>
    </row>
    <row r="67" spans="3:18" x14ac:dyDescent="0.2">
      <c r="D67" s="2" t="s">
        <v>18</v>
      </c>
      <c r="I67" s="7">
        <v>2</v>
      </c>
      <c r="J67" s="7">
        <v>2</v>
      </c>
      <c r="K67" s="7">
        <v>2</v>
      </c>
      <c r="L67" s="7">
        <v>2</v>
      </c>
      <c r="M67" s="7">
        <v>2</v>
      </c>
      <c r="N67" s="7">
        <v>2</v>
      </c>
      <c r="O67" s="7">
        <v>2</v>
      </c>
      <c r="P67" s="7">
        <v>2</v>
      </c>
      <c r="Q67" s="7">
        <v>2</v>
      </c>
      <c r="R67" s="7">
        <v>2</v>
      </c>
    </row>
    <row r="68" spans="3:18" x14ac:dyDescent="0.2">
      <c r="D68" s="2" t="s">
        <v>19</v>
      </c>
      <c r="I68" s="7">
        <v>1</v>
      </c>
      <c r="J68" s="7">
        <v>1</v>
      </c>
      <c r="K68" s="7">
        <v>1</v>
      </c>
      <c r="L68" s="7">
        <v>1</v>
      </c>
      <c r="M68" s="7">
        <v>1</v>
      </c>
      <c r="N68" s="7">
        <v>1</v>
      </c>
      <c r="O68" s="7">
        <v>1</v>
      </c>
      <c r="P68" s="7">
        <v>1</v>
      </c>
      <c r="Q68" s="7">
        <v>1</v>
      </c>
      <c r="R68" s="7">
        <v>1</v>
      </c>
    </row>
    <row r="69" spans="3:18" x14ac:dyDescent="0.2">
      <c r="D69" s="2" t="s">
        <v>21</v>
      </c>
      <c r="I69" s="7">
        <v>1</v>
      </c>
      <c r="J69" s="7">
        <v>1</v>
      </c>
      <c r="K69" s="7">
        <v>1</v>
      </c>
      <c r="L69" s="7">
        <v>1</v>
      </c>
      <c r="M69" s="7">
        <v>1</v>
      </c>
      <c r="N69" s="7">
        <v>1</v>
      </c>
      <c r="O69" s="7">
        <v>1</v>
      </c>
      <c r="P69" s="7">
        <v>1</v>
      </c>
      <c r="Q69" s="7">
        <v>1</v>
      </c>
      <c r="R69" s="7">
        <v>1</v>
      </c>
    </row>
    <row r="70" spans="3:18" x14ac:dyDescent="0.2">
      <c r="D70" s="2" t="s">
        <v>20</v>
      </c>
      <c r="I70" s="7">
        <v>1</v>
      </c>
      <c r="J70" s="7">
        <v>1</v>
      </c>
      <c r="K70" s="7">
        <v>1</v>
      </c>
      <c r="L70" s="7">
        <v>1</v>
      </c>
      <c r="M70" s="7">
        <v>1</v>
      </c>
      <c r="N70" s="7">
        <v>1</v>
      </c>
      <c r="O70" s="7">
        <v>1</v>
      </c>
      <c r="P70" s="7">
        <v>1</v>
      </c>
      <c r="Q70" s="7">
        <v>1</v>
      </c>
      <c r="R70" s="7">
        <v>1</v>
      </c>
    </row>
    <row r="72" spans="3:18" x14ac:dyDescent="0.2">
      <c r="C72" s="2" t="s">
        <v>24</v>
      </c>
      <c r="F72" s="2" t="s">
        <v>30</v>
      </c>
    </row>
    <row r="73" spans="3:18" x14ac:dyDescent="0.2">
      <c r="D73" s="2" t="s">
        <v>18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3:18" x14ac:dyDescent="0.2">
      <c r="D74" s="2" t="s">
        <v>19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3:18" x14ac:dyDescent="0.2">
      <c r="D75" s="2" t="s">
        <v>21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</row>
    <row r="76" spans="3:18" x14ac:dyDescent="0.2">
      <c r="D76" s="2" t="s">
        <v>20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</row>
    <row r="78" spans="3:18" x14ac:dyDescent="0.2">
      <c r="C78" s="2" t="s">
        <v>23</v>
      </c>
      <c r="F78" s="2" t="s">
        <v>31</v>
      </c>
    </row>
    <row r="79" spans="3:18" x14ac:dyDescent="0.2">
      <c r="D79" s="2" t="s">
        <v>18</v>
      </c>
      <c r="I79" s="7">
        <v>30000</v>
      </c>
      <c r="J79" s="2">
        <f>I79*(1+J73)</f>
        <v>30000</v>
      </c>
      <c r="K79" s="2">
        <f t="shared" ref="K79:R79" si="17">J79*(1+K73)</f>
        <v>30000</v>
      </c>
      <c r="L79" s="2">
        <f t="shared" si="17"/>
        <v>30000</v>
      </c>
      <c r="M79" s="2">
        <f t="shared" si="17"/>
        <v>30000</v>
      </c>
      <c r="N79" s="2">
        <f t="shared" si="17"/>
        <v>30000</v>
      </c>
      <c r="O79" s="2">
        <f t="shared" si="17"/>
        <v>30000</v>
      </c>
      <c r="P79" s="2">
        <f t="shared" si="17"/>
        <v>30000</v>
      </c>
      <c r="Q79" s="2">
        <f t="shared" si="17"/>
        <v>30000</v>
      </c>
      <c r="R79" s="2">
        <f t="shared" si="17"/>
        <v>30000</v>
      </c>
    </row>
    <row r="80" spans="3:18" x14ac:dyDescent="0.2">
      <c r="D80" s="2" t="s">
        <v>19</v>
      </c>
      <c r="I80" s="7">
        <v>25000</v>
      </c>
      <c r="J80" s="2">
        <f>I80*(1+J74)</f>
        <v>25000</v>
      </c>
      <c r="K80" s="2">
        <f t="shared" ref="K80:R80" si="18">J80*(1+K74)</f>
        <v>25000</v>
      </c>
      <c r="L80" s="2">
        <f t="shared" si="18"/>
        <v>25000</v>
      </c>
      <c r="M80" s="2">
        <f t="shared" si="18"/>
        <v>25000</v>
      </c>
      <c r="N80" s="2">
        <f t="shared" si="18"/>
        <v>25000</v>
      </c>
      <c r="O80" s="2">
        <f t="shared" si="18"/>
        <v>25000</v>
      </c>
      <c r="P80" s="2">
        <f t="shared" si="18"/>
        <v>25000</v>
      </c>
      <c r="Q80" s="2">
        <f t="shared" si="18"/>
        <v>25000</v>
      </c>
      <c r="R80" s="2">
        <f t="shared" si="18"/>
        <v>25000</v>
      </c>
    </row>
    <row r="81" spans="1:18" x14ac:dyDescent="0.2">
      <c r="D81" s="2" t="s">
        <v>21</v>
      </c>
      <c r="I81" s="7">
        <v>12000</v>
      </c>
      <c r="J81" s="2">
        <f>I81*(1+J75)</f>
        <v>12000</v>
      </c>
      <c r="K81" s="2">
        <f t="shared" ref="K81:R81" si="19">J81*(1+K75)</f>
        <v>12000</v>
      </c>
      <c r="L81" s="2">
        <f t="shared" si="19"/>
        <v>12000</v>
      </c>
      <c r="M81" s="2">
        <f t="shared" si="19"/>
        <v>12000</v>
      </c>
      <c r="N81" s="2">
        <f t="shared" si="19"/>
        <v>12000</v>
      </c>
      <c r="O81" s="2">
        <f t="shared" si="19"/>
        <v>12000</v>
      </c>
      <c r="P81" s="2">
        <f t="shared" si="19"/>
        <v>12000</v>
      </c>
      <c r="Q81" s="2">
        <f t="shared" si="19"/>
        <v>12000</v>
      </c>
      <c r="R81" s="2">
        <f t="shared" si="19"/>
        <v>12000</v>
      </c>
    </row>
    <row r="82" spans="1:18" x14ac:dyDescent="0.2">
      <c r="D82" s="2" t="s">
        <v>20</v>
      </c>
      <c r="I82" s="7">
        <v>15000</v>
      </c>
      <c r="J82" s="2">
        <f>I82*(1+J76)</f>
        <v>15000</v>
      </c>
      <c r="K82" s="2">
        <f t="shared" ref="K82:R82" si="20">J82*(1+K76)</f>
        <v>15000</v>
      </c>
      <c r="L82" s="2">
        <f t="shared" si="20"/>
        <v>15000</v>
      </c>
      <c r="M82" s="2">
        <f t="shared" si="20"/>
        <v>15000</v>
      </c>
      <c r="N82" s="2">
        <f t="shared" si="20"/>
        <v>15000</v>
      </c>
      <c r="O82" s="2">
        <f t="shared" si="20"/>
        <v>15000</v>
      </c>
      <c r="P82" s="2">
        <f t="shared" si="20"/>
        <v>15000</v>
      </c>
      <c r="Q82" s="2">
        <f t="shared" si="20"/>
        <v>15000</v>
      </c>
      <c r="R82" s="2">
        <f t="shared" si="20"/>
        <v>15000</v>
      </c>
    </row>
    <row r="84" spans="1:18" x14ac:dyDescent="0.2">
      <c r="C84" s="2" t="s">
        <v>32</v>
      </c>
      <c r="F84" s="2" t="s">
        <v>25</v>
      </c>
    </row>
    <row r="85" spans="1:18" x14ac:dyDescent="0.2">
      <c r="D85" s="2" t="s">
        <v>18</v>
      </c>
      <c r="I85" s="2">
        <f>I67*I79*I$8/1000</f>
        <v>720</v>
      </c>
      <c r="J85" s="2">
        <f t="shared" ref="J85:R85" si="21">J67*J79*J$8/1000</f>
        <v>720</v>
      </c>
      <c r="K85" s="2">
        <f t="shared" si="21"/>
        <v>720</v>
      </c>
      <c r="L85" s="2">
        <f t="shared" si="21"/>
        <v>720</v>
      </c>
      <c r="M85" s="2">
        <f t="shared" si="21"/>
        <v>720</v>
      </c>
      <c r="N85" s="2">
        <f t="shared" si="21"/>
        <v>720</v>
      </c>
      <c r="O85" s="2">
        <f t="shared" si="21"/>
        <v>720</v>
      </c>
      <c r="P85" s="2">
        <f t="shared" si="21"/>
        <v>720</v>
      </c>
      <c r="Q85" s="2">
        <f t="shared" si="21"/>
        <v>720</v>
      </c>
      <c r="R85" s="2">
        <f t="shared" si="21"/>
        <v>720</v>
      </c>
    </row>
    <row r="86" spans="1:18" x14ac:dyDescent="0.2">
      <c r="D86" s="2" t="s">
        <v>19</v>
      </c>
      <c r="I86" s="2">
        <f>I68*I80*I$8/1000</f>
        <v>300</v>
      </c>
      <c r="J86" s="2">
        <f t="shared" ref="J86:R86" si="22">J68*J80*J$8/1000</f>
        <v>300</v>
      </c>
      <c r="K86" s="2">
        <f t="shared" si="22"/>
        <v>300</v>
      </c>
      <c r="L86" s="2">
        <f t="shared" si="22"/>
        <v>300</v>
      </c>
      <c r="M86" s="2">
        <f t="shared" si="22"/>
        <v>300</v>
      </c>
      <c r="N86" s="2">
        <f t="shared" si="22"/>
        <v>300</v>
      </c>
      <c r="O86" s="2">
        <f t="shared" si="22"/>
        <v>300</v>
      </c>
      <c r="P86" s="2">
        <f t="shared" si="22"/>
        <v>300</v>
      </c>
      <c r="Q86" s="2">
        <f t="shared" si="22"/>
        <v>300</v>
      </c>
      <c r="R86" s="2">
        <f t="shared" si="22"/>
        <v>300</v>
      </c>
    </row>
    <row r="87" spans="1:18" x14ac:dyDescent="0.2">
      <c r="D87" s="2" t="s">
        <v>21</v>
      </c>
      <c r="I87" s="2">
        <f>I69*I81*I$8/1000</f>
        <v>144</v>
      </c>
      <c r="J87" s="2">
        <f t="shared" ref="J87:R87" si="23">J69*J81*J$8/1000</f>
        <v>144</v>
      </c>
      <c r="K87" s="2">
        <f t="shared" si="23"/>
        <v>144</v>
      </c>
      <c r="L87" s="2">
        <f t="shared" si="23"/>
        <v>144</v>
      </c>
      <c r="M87" s="2">
        <f t="shared" si="23"/>
        <v>144</v>
      </c>
      <c r="N87" s="2">
        <f t="shared" si="23"/>
        <v>144</v>
      </c>
      <c r="O87" s="2">
        <f t="shared" si="23"/>
        <v>144</v>
      </c>
      <c r="P87" s="2">
        <f t="shared" si="23"/>
        <v>144</v>
      </c>
      <c r="Q87" s="2">
        <f t="shared" si="23"/>
        <v>144</v>
      </c>
      <c r="R87" s="2">
        <f t="shared" si="23"/>
        <v>144</v>
      </c>
    </row>
    <row r="88" spans="1:18" x14ac:dyDescent="0.2">
      <c r="D88" s="2" t="s">
        <v>20</v>
      </c>
      <c r="I88" s="2">
        <f>I70*I82*I$8/1000</f>
        <v>180</v>
      </c>
      <c r="J88" s="2">
        <f t="shared" ref="J88:R88" si="24">J70*J82*J$8/1000</f>
        <v>180</v>
      </c>
      <c r="K88" s="2">
        <f t="shared" si="24"/>
        <v>180</v>
      </c>
      <c r="L88" s="2">
        <f t="shared" si="24"/>
        <v>180</v>
      </c>
      <c r="M88" s="2">
        <f t="shared" si="24"/>
        <v>180</v>
      </c>
      <c r="N88" s="2">
        <f t="shared" si="24"/>
        <v>180</v>
      </c>
      <c r="O88" s="2">
        <f t="shared" si="24"/>
        <v>180</v>
      </c>
      <c r="P88" s="2">
        <f t="shared" si="24"/>
        <v>180</v>
      </c>
      <c r="Q88" s="2">
        <f t="shared" si="24"/>
        <v>180</v>
      </c>
      <c r="R88" s="2">
        <f t="shared" si="24"/>
        <v>180</v>
      </c>
    </row>
    <row r="89" spans="1:18" ht="13.5" thickBot="1" x14ac:dyDescent="0.25">
      <c r="H89" s="16"/>
      <c r="I89" s="16">
        <f>SUM(I85:I88)</f>
        <v>1344</v>
      </c>
      <c r="J89" s="16">
        <f t="shared" ref="J89:R89" si="25">SUM(J85:J88)</f>
        <v>1344</v>
      </c>
      <c r="K89" s="16">
        <f t="shared" si="25"/>
        <v>1344</v>
      </c>
      <c r="L89" s="16">
        <f t="shared" si="25"/>
        <v>1344</v>
      </c>
      <c r="M89" s="16">
        <f t="shared" si="25"/>
        <v>1344</v>
      </c>
      <c r="N89" s="16">
        <f t="shared" si="25"/>
        <v>1344</v>
      </c>
      <c r="O89" s="16">
        <f t="shared" si="25"/>
        <v>1344</v>
      </c>
      <c r="P89" s="16">
        <f t="shared" si="25"/>
        <v>1344</v>
      </c>
      <c r="Q89" s="16">
        <f t="shared" si="25"/>
        <v>1344</v>
      </c>
      <c r="R89" s="16">
        <f t="shared" si="25"/>
        <v>1344</v>
      </c>
    </row>
    <row r="90" spans="1:18" ht="13.5" thickTop="1" x14ac:dyDescent="0.2"/>
    <row r="91" spans="1:18" x14ac:dyDescent="0.2">
      <c r="A91" s="11">
        <v>7</v>
      </c>
      <c r="B91" s="11" t="s">
        <v>68</v>
      </c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</row>
    <row r="93" spans="1:18" x14ac:dyDescent="0.2">
      <c r="C93" s="2" t="s">
        <v>68</v>
      </c>
      <c r="E93" s="10">
        <v>0.01</v>
      </c>
      <c r="F93" s="2" t="s">
        <v>69</v>
      </c>
      <c r="I93" s="2">
        <f t="shared" ref="I93:R93" si="26">$E93*(I38+I54+I62+I89+I18)</f>
        <v>93.437839199999999</v>
      </c>
      <c r="J93" s="2">
        <f t="shared" si="26"/>
        <v>93.437839199999999</v>
      </c>
      <c r="K93" s="2">
        <f t="shared" si="26"/>
        <v>108.4378392</v>
      </c>
      <c r="L93" s="2">
        <f t="shared" si="26"/>
        <v>108.4378392</v>
      </c>
      <c r="M93" s="2">
        <f t="shared" si="26"/>
        <v>108.4378392</v>
      </c>
      <c r="N93" s="2">
        <f t="shared" si="26"/>
        <v>108.4378392</v>
      </c>
      <c r="O93" s="2">
        <f t="shared" si="26"/>
        <v>109.3378392</v>
      </c>
      <c r="P93" s="2">
        <f t="shared" si="26"/>
        <v>109.3378392</v>
      </c>
      <c r="Q93" s="2">
        <f t="shared" si="26"/>
        <v>109.3378392</v>
      </c>
      <c r="R93" s="2">
        <f t="shared" si="26"/>
        <v>109.3378392</v>
      </c>
    </row>
    <row r="96" spans="1:18" x14ac:dyDescent="0.2">
      <c r="A96" s="11">
        <v>8</v>
      </c>
      <c r="B96" s="11" t="s">
        <v>74</v>
      </c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</row>
    <row r="98" spans="1:18" x14ac:dyDescent="0.2">
      <c r="C98" s="2" t="s">
        <v>1</v>
      </c>
      <c r="E98" s="7">
        <v>1</v>
      </c>
      <c r="F98" s="2" t="s">
        <v>75</v>
      </c>
      <c r="I98" s="2">
        <f t="shared" ref="I98:R98" si="27">$E98*I32/I7</f>
        <v>131.25</v>
      </c>
      <c r="J98" s="2">
        <f t="shared" si="27"/>
        <v>131.25</v>
      </c>
      <c r="K98" s="2">
        <f t="shared" si="27"/>
        <v>131.25</v>
      </c>
      <c r="L98" s="2">
        <f t="shared" si="27"/>
        <v>131.25</v>
      </c>
      <c r="M98" s="2">
        <f t="shared" si="27"/>
        <v>131.25</v>
      </c>
      <c r="N98" s="2">
        <f t="shared" si="27"/>
        <v>131.25</v>
      </c>
      <c r="O98" s="2">
        <f t="shared" si="27"/>
        <v>131.25</v>
      </c>
      <c r="P98" s="2">
        <f t="shared" si="27"/>
        <v>131.25</v>
      </c>
      <c r="Q98" s="2">
        <f t="shared" si="27"/>
        <v>131.25</v>
      </c>
      <c r="R98" s="2">
        <f t="shared" si="27"/>
        <v>131.25</v>
      </c>
    </row>
    <row r="100" spans="1:18" ht="13.5" thickBot="1" x14ac:dyDescent="0.25">
      <c r="B100" s="1"/>
    </row>
    <row r="101" spans="1:18" x14ac:dyDescent="0.2">
      <c r="A101" s="13" t="s">
        <v>44</v>
      </c>
      <c r="B101" s="14"/>
      <c r="C101" s="14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</row>
    <row r="102" spans="1:18" ht="13.5" thickBot="1" x14ac:dyDescent="0.25">
      <c r="A102" s="3" t="s">
        <v>61</v>
      </c>
      <c r="B102" s="3"/>
      <c r="C102" s="3"/>
      <c r="D102" s="4"/>
      <c r="E102" s="4"/>
      <c r="F102" s="5"/>
      <c r="G102" s="4" t="s">
        <v>9</v>
      </c>
      <c r="H102" s="33">
        <f t="shared" ref="H102:R102" si="28">H6</f>
        <v>0</v>
      </c>
      <c r="I102" s="33">
        <f t="shared" si="28"/>
        <v>1</v>
      </c>
      <c r="J102" s="33">
        <f t="shared" si="28"/>
        <v>2</v>
      </c>
      <c r="K102" s="33">
        <f t="shared" si="28"/>
        <v>3</v>
      </c>
      <c r="L102" s="33">
        <f t="shared" si="28"/>
        <v>4</v>
      </c>
      <c r="M102" s="33">
        <f t="shared" si="28"/>
        <v>5</v>
      </c>
      <c r="N102" s="33">
        <f t="shared" si="28"/>
        <v>6</v>
      </c>
      <c r="O102" s="33">
        <f t="shared" si="28"/>
        <v>7</v>
      </c>
      <c r="P102" s="33">
        <f t="shared" si="28"/>
        <v>8</v>
      </c>
      <c r="Q102" s="33">
        <f t="shared" si="28"/>
        <v>9</v>
      </c>
      <c r="R102" s="33">
        <f t="shared" si="28"/>
        <v>10</v>
      </c>
    </row>
    <row r="104" spans="1:18" x14ac:dyDescent="0.2">
      <c r="B104" s="2" t="s">
        <v>33</v>
      </c>
      <c r="I104" s="2">
        <f t="shared" ref="I104:R104" si="29">IF($H13-I6&lt;0,0,I32)</f>
        <v>47250</v>
      </c>
      <c r="J104" s="2">
        <f t="shared" si="29"/>
        <v>47250</v>
      </c>
      <c r="K104" s="2">
        <f t="shared" si="29"/>
        <v>47250</v>
      </c>
      <c r="L104" s="2">
        <f t="shared" si="29"/>
        <v>47250</v>
      </c>
      <c r="M104" s="2">
        <f t="shared" si="29"/>
        <v>47250</v>
      </c>
      <c r="N104" s="2">
        <f t="shared" si="29"/>
        <v>47250</v>
      </c>
      <c r="O104" s="2">
        <f t="shared" si="29"/>
        <v>47250</v>
      </c>
      <c r="P104" s="2">
        <f t="shared" si="29"/>
        <v>47250</v>
      </c>
      <c r="Q104" s="2">
        <f t="shared" si="29"/>
        <v>0</v>
      </c>
      <c r="R104" s="2">
        <f t="shared" si="29"/>
        <v>0</v>
      </c>
    </row>
    <row r="106" spans="1:18" x14ac:dyDescent="0.2">
      <c r="B106" s="2" t="s">
        <v>17</v>
      </c>
    </row>
    <row r="107" spans="1:18" x14ac:dyDescent="0.2">
      <c r="C107" s="2" t="s">
        <v>48</v>
      </c>
      <c r="I107" s="2">
        <f>IF($H13-I6&lt;0,0,-I38)</f>
        <v>-4320</v>
      </c>
      <c r="J107" s="2">
        <f t="shared" ref="J107:R107" si="30">IF($H13-J6&lt;0,0,-J38)</f>
        <v>-4320</v>
      </c>
      <c r="K107" s="2">
        <f t="shared" si="30"/>
        <v>-4320</v>
      </c>
      <c r="L107" s="2">
        <f t="shared" si="30"/>
        <v>-4320</v>
      </c>
      <c r="M107" s="2">
        <f t="shared" si="30"/>
        <v>-4320</v>
      </c>
      <c r="N107" s="2">
        <f t="shared" si="30"/>
        <v>-4320</v>
      </c>
      <c r="O107" s="2">
        <f t="shared" si="30"/>
        <v>-4320</v>
      </c>
      <c r="P107" s="2">
        <f t="shared" si="30"/>
        <v>-4320</v>
      </c>
      <c r="Q107" s="2">
        <f t="shared" si="30"/>
        <v>0</v>
      </c>
      <c r="R107" s="2">
        <f t="shared" si="30"/>
        <v>0</v>
      </c>
    </row>
    <row r="108" spans="1:18" x14ac:dyDescent="0.2">
      <c r="C108" s="2" t="s">
        <v>45</v>
      </c>
      <c r="I108" s="2">
        <f>IF($H13-I6&lt;0,0,-I54)</f>
        <v>-3294</v>
      </c>
      <c r="J108" s="2">
        <f t="shared" ref="J108:R108" si="31">IF($H13-J6&lt;0,0,-J54)</f>
        <v>-3294</v>
      </c>
      <c r="K108" s="2">
        <f t="shared" si="31"/>
        <v>-3294</v>
      </c>
      <c r="L108" s="2">
        <f t="shared" si="31"/>
        <v>-3294</v>
      </c>
      <c r="M108" s="2">
        <f t="shared" si="31"/>
        <v>-3294</v>
      </c>
      <c r="N108" s="2">
        <f t="shared" si="31"/>
        <v>-3294</v>
      </c>
      <c r="O108" s="2">
        <f t="shared" si="31"/>
        <v>-3294</v>
      </c>
      <c r="P108" s="2">
        <f t="shared" si="31"/>
        <v>-3294</v>
      </c>
      <c r="Q108" s="2">
        <f t="shared" si="31"/>
        <v>0</v>
      </c>
      <c r="R108" s="2">
        <f t="shared" si="31"/>
        <v>0</v>
      </c>
    </row>
    <row r="109" spans="1:18" x14ac:dyDescent="0.2">
      <c r="C109" s="2" t="s">
        <v>46</v>
      </c>
      <c r="I109" s="2">
        <f>IF($H13-I6&lt;0,0,-I62)</f>
        <v>-385.78392000000002</v>
      </c>
      <c r="J109" s="2">
        <f t="shared" ref="J109:R109" si="32">IF($H13-J6&lt;0,0,-J62)</f>
        <v>-385.78392000000002</v>
      </c>
      <c r="K109" s="2">
        <f t="shared" si="32"/>
        <v>-385.78392000000002</v>
      </c>
      <c r="L109" s="2">
        <f t="shared" si="32"/>
        <v>-385.78392000000002</v>
      </c>
      <c r="M109" s="2">
        <f t="shared" si="32"/>
        <v>-385.78392000000002</v>
      </c>
      <c r="N109" s="2">
        <f t="shared" si="32"/>
        <v>-385.78392000000002</v>
      </c>
      <c r="O109" s="2">
        <f t="shared" si="32"/>
        <v>-385.78392000000002</v>
      </c>
      <c r="P109" s="2">
        <f t="shared" si="32"/>
        <v>-385.78392000000002</v>
      </c>
      <c r="Q109" s="2">
        <f t="shared" si="32"/>
        <v>0</v>
      </c>
      <c r="R109" s="2">
        <f t="shared" si="32"/>
        <v>0</v>
      </c>
    </row>
    <row r="110" spans="1:18" x14ac:dyDescent="0.2">
      <c r="C110" s="2" t="s">
        <v>47</v>
      </c>
      <c r="I110" s="2">
        <f>IF($H13-I6&lt;0,0,-I89)</f>
        <v>-1344</v>
      </c>
      <c r="J110" s="2">
        <f t="shared" ref="J110:R110" si="33">IF($H13-J6&lt;0,0,-J89)</f>
        <v>-1344</v>
      </c>
      <c r="K110" s="2">
        <f t="shared" si="33"/>
        <v>-1344</v>
      </c>
      <c r="L110" s="2">
        <f t="shared" si="33"/>
        <v>-1344</v>
      </c>
      <c r="M110" s="2">
        <f t="shared" si="33"/>
        <v>-1344</v>
      </c>
      <c r="N110" s="2">
        <f t="shared" si="33"/>
        <v>-1344</v>
      </c>
      <c r="O110" s="2">
        <f t="shared" si="33"/>
        <v>-1344</v>
      </c>
      <c r="P110" s="2">
        <f t="shared" si="33"/>
        <v>-1344</v>
      </c>
      <c r="Q110" s="2">
        <f t="shared" si="33"/>
        <v>0</v>
      </c>
      <c r="R110" s="2">
        <f t="shared" si="33"/>
        <v>0</v>
      </c>
    </row>
    <row r="111" spans="1:18" x14ac:dyDescent="0.2">
      <c r="H111" s="9"/>
      <c r="I111" s="9">
        <f>SUM(I107:I110)</f>
        <v>-9343.7839199999999</v>
      </c>
      <c r="J111" s="9">
        <f t="shared" ref="J111:R111" si="34">SUM(J107:J110)</f>
        <v>-9343.7839199999999</v>
      </c>
      <c r="K111" s="9">
        <f t="shared" si="34"/>
        <v>-9343.7839199999999</v>
      </c>
      <c r="L111" s="9">
        <f t="shared" si="34"/>
        <v>-9343.7839199999999</v>
      </c>
      <c r="M111" s="9">
        <f t="shared" si="34"/>
        <v>-9343.7839199999999</v>
      </c>
      <c r="N111" s="9">
        <f t="shared" si="34"/>
        <v>-9343.7839199999999</v>
      </c>
      <c r="O111" s="9">
        <f t="shared" si="34"/>
        <v>-9343.7839199999999</v>
      </c>
      <c r="P111" s="9">
        <f t="shared" si="34"/>
        <v>-9343.7839199999999</v>
      </c>
      <c r="Q111" s="9">
        <f t="shared" si="34"/>
        <v>0</v>
      </c>
      <c r="R111" s="9">
        <f t="shared" si="34"/>
        <v>0</v>
      </c>
    </row>
    <row r="113" spans="2:18" x14ac:dyDescent="0.2">
      <c r="B113" s="2" t="s">
        <v>11</v>
      </c>
    </row>
    <row r="114" spans="2:18" x14ac:dyDescent="0.2">
      <c r="C114" s="2" t="s">
        <v>15</v>
      </c>
      <c r="I114" s="2">
        <f t="shared" ref="I114:R114" si="35">IF($H13-I6&lt;0,0,-I18)</f>
        <v>0</v>
      </c>
      <c r="J114" s="2">
        <f t="shared" si="35"/>
        <v>0</v>
      </c>
      <c r="K114" s="2">
        <f t="shared" si="35"/>
        <v>-1500</v>
      </c>
      <c r="L114" s="2">
        <f t="shared" si="35"/>
        <v>-1500</v>
      </c>
      <c r="M114" s="2">
        <f t="shared" si="35"/>
        <v>-1500</v>
      </c>
      <c r="N114" s="2">
        <f t="shared" si="35"/>
        <v>-1500</v>
      </c>
      <c r="O114" s="2">
        <f t="shared" si="35"/>
        <v>-1590</v>
      </c>
      <c r="P114" s="2">
        <f t="shared" si="35"/>
        <v>-1590</v>
      </c>
      <c r="Q114" s="2">
        <f t="shared" si="35"/>
        <v>0</v>
      </c>
      <c r="R114" s="2">
        <f t="shared" si="35"/>
        <v>0</v>
      </c>
    </row>
    <row r="115" spans="2:18" x14ac:dyDescent="0.2">
      <c r="C115" s="2" t="s">
        <v>16</v>
      </c>
      <c r="I115" s="2">
        <f t="shared" ref="I115:R115" si="36">-I14</f>
        <v>-3125</v>
      </c>
      <c r="J115" s="2">
        <f t="shared" si="36"/>
        <v>-3125</v>
      </c>
      <c r="K115" s="2">
        <f t="shared" si="36"/>
        <v>-3125</v>
      </c>
      <c r="L115" s="2">
        <f t="shared" si="36"/>
        <v>-3125</v>
      </c>
      <c r="M115" s="2">
        <f t="shared" si="36"/>
        <v>-3125</v>
      </c>
      <c r="N115" s="2">
        <f t="shared" si="36"/>
        <v>-3125</v>
      </c>
      <c r="O115" s="2">
        <f t="shared" si="36"/>
        <v>-3125</v>
      </c>
      <c r="P115" s="2">
        <f t="shared" si="36"/>
        <v>-3125</v>
      </c>
      <c r="Q115" s="2">
        <f t="shared" si="36"/>
        <v>0</v>
      </c>
      <c r="R115" s="2">
        <f t="shared" si="36"/>
        <v>0</v>
      </c>
    </row>
    <row r="116" spans="2:18" x14ac:dyDescent="0.2">
      <c r="C116" s="2" t="s">
        <v>68</v>
      </c>
      <c r="I116" s="2">
        <f t="shared" ref="I116:R116" si="37">IF($H13-I6&lt;0,0,-I93)</f>
        <v>-93.437839199999999</v>
      </c>
      <c r="J116" s="2">
        <f t="shared" si="37"/>
        <v>-93.437839199999999</v>
      </c>
      <c r="K116" s="2">
        <f t="shared" si="37"/>
        <v>-108.4378392</v>
      </c>
      <c r="L116" s="2">
        <f t="shared" si="37"/>
        <v>-108.4378392</v>
      </c>
      <c r="M116" s="2">
        <f t="shared" si="37"/>
        <v>-108.4378392</v>
      </c>
      <c r="N116" s="2">
        <f t="shared" si="37"/>
        <v>-108.4378392</v>
      </c>
      <c r="O116" s="2">
        <f t="shared" si="37"/>
        <v>-109.3378392</v>
      </c>
      <c r="P116" s="2">
        <f t="shared" si="37"/>
        <v>-109.3378392</v>
      </c>
      <c r="Q116" s="2">
        <f t="shared" si="37"/>
        <v>0</v>
      </c>
      <c r="R116" s="2">
        <f t="shared" si="37"/>
        <v>0</v>
      </c>
    </row>
    <row r="117" spans="2:18" x14ac:dyDescent="0.2">
      <c r="H117" s="9"/>
      <c r="I117" s="9">
        <f>SUM(I114:I116)</f>
        <v>-3218.4378391999999</v>
      </c>
      <c r="J117" s="9">
        <f t="shared" ref="J117:R117" si="38">SUM(J114:J116)</f>
        <v>-3218.4378391999999</v>
      </c>
      <c r="K117" s="9">
        <f t="shared" si="38"/>
        <v>-4733.4378391999999</v>
      </c>
      <c r="L117" s="9">
        <f t="shared" si="38"/>
        <v>-4733.4378391999999</v>
      </c>
      <c r="M117" s="9">
        <f t="shared" si="38"/>
        <v>-4733.4378391999999</v>
      </c>
      <c r="N117" s="9">
        <f t="shared" si="38"/>
        <v>-4733.4378391999999</v>
      </c>
      <c r="O117" s="9">
        <f t="shared" si="38"/>
        <v>-4824.3378392000004</v>
      </c>
      <c r="P117" s="9">
        <f t="shared" si="38"/>
        <v>-4824.3378392000004</v>
      </c>
      <c r="Q117" s="9">
        <f t="shared" si="38"/>
        <v>0</v>
      </c>
      <c r="R117" s="9">
        <f t="shared" si="38"/>
        <v>0</v>
      </c>
    </row>
    <row r="119" spans="2:18" x14ac:dyDescent="0.2">
      <c r="B119" s="2" t="s">
        <v>0</v>
      </c>
      <c r="I119" s="2">
        <f t="shared" ref="I119:R119" si="39">I104+I111+I117</f>
        <v>34687.778240799998</v>
      </c>
      <c r="J119" s="2">
        <f t="shared" si="39"/>
        <v>34687.778240799998</v>
      </c>
      <c r="K119" s="2">
        <f t="shared" si="39"/>
        <v>33172.778240799998</v>
      </c>
      <c r="L119" s="2">
        <f t="shared" si="39"/>
        <v>33172.778240799998</v>
      </c>
      <c r="M119" s="2">
        <f t="shared" si="39"/>
        <v>33172.778240799998</v>
      </c>
      <c r="N119" s="2">
        <f t="shared" si="39"/>
        <v>33172.778240799998</v>
      </c>
      <c r="O119" s="2">
        <f t="shared" si="39"/>
        <v>33081.878240799997</v>
      </c>
      <c r="P119" s="2">
        <f t="shared" si="39"/>
        <v>33081.878240799997</v>
      </c>
      <c r="Q119" s="2">
        <f t="shared" si="39"/>
        <v>0</v>
      </c>
      <c r="R119" s="2">
        <f t="shared" si="39"/>
        <v>0</v>
      </c>
    </row>
    <row r="120" spans="2:18" x14ac:dyDescent="0.2">
      <c r="C120" s="2" t="s">
        <v>57</v>
      </c>
      <c r="D120" s="2" t="s">
        <v>12</v>
      </c>
      <c r="I120" s="2">
        <f>-I115</f>
        <v>3125</v>
      </c>
      <c r="J120" s="2">
        <f t="shared" ref="J120:R120" si="40">-J115</f>
        <v>3125</v>
      </c>
      <c r="K120" s="2">
        <f t="shared" si="40"/>
        <v>3125</v>
      </c>
      <c r="L120" s="2">
        <f t="shared" si="40"/>
        <v>3125</v>
      </c>
      <c r="M120" s="2">
        <f t="shared" si="40"/>
        <v>3125</v>
      </c>
      <c r="N120" s="2">
        <f t="shared" si="40"/>
        <v>3125</v>
      </c>
      <c r="O120" s="2">
        <f t="shared" si="40"/>
        <v>3125</v>
      </c>
      <c r="P120" s="2">
        <f t="shared" si="40"/>
        <v>3125</v>
      </c>
      <c r="Q120" s="2">
        <f t="shared" si="40"/>
        <v>0</v>
      </c>
      <c r="R120" s="2">
        <f t="shared" si="40"/>
        <v>0</v>
      </c>
    </row>
    <row r="121" spans="2:18" x14ac:dyDescent="0.2">
      <c r="C121" s="2" t="s">
        <v>57</v>
      </c>
      <c r="D121" s="2" t="s">
        <v>58</v>
      </c>
      <c r="H121" s="18"/>
      <c r="I121" s="18">
        <f t="shared" ref="I121:R121" si="41">H98-I98</f>
        <v>-131.25</v>
      </c>
      <c r="J121" s="18">
        <f t="shared" si="41"/>
        <v>0</v>
      </c>
      <c r="K121" s="18">
        <f t="shared" si="41"/>
        <v>0</v>
      </c>
      <c r="L121" s="18">
        <f t="shared" si="41"/>
        <v>0</v>
      </c>
      <c r="M121" s="18">
        <f t="shared" si="41"/>
        <v>0</v>
      </c>
      <c r="N121" s="18">
        <f t="shared" si="41"/>
        <v>0</v>
      </c>
      <c r="O121" s="18">
        <f t="shared" si="41"/>
        <v>0</v>
      </c>
      <c r="P121" s="18">
        <f t="shared" si="41"/>
        <v>0</v>
      </c>
      <c r="Q121" s="18">
        <f t="shared" si="41"/>
        <v>0</v>
      </c>
      <c r="R121" s="18">
        <f t="shared" si="41"/>
        <v>0</v>
      </c>
    </row>
    <row r="122" spans="2:18" x14ac:dyDescent="0.2">
      <c r="B122" s="2" t="s">
        <v>59</v>
      </c>
      <c r="I122" s="2">
        <f>SUM(I119:I121)</f>
        <v>37681.528240799998</v>
      </c>
      <c r="J122" s="2">
        <f t="shared" ref="J122:R122" si="42">SUM(J119:J121)</f>
        <v>37812.778240799998</v>
      </c>
      <c r="K122" s="2">
        <f t="shared" si="42"/>
        <v>36297.778240799998</v>
      </c>
      <c r="L122" s="2">
        <f t="shared" si="42"/>
        <v>36297.778240799998</v>
      </c>
      <c r="M122" s="2">
        <f t="shared" si="42"/>
        <v>36297.778240799998</v>
      </c>
      <c r="N122" s="2">
        <f t="shared" si="42"/>
        <v>36297.778240799998</v>
      </c>
      <c r="O122" s="2">
        <f t="shared" si="42"/>
        <v>36206.878240799997</v>
      </c>
      <c r="P122" s="2">
        <f t="shared" si="42"/>
        <v>36206.878240799997</v>
      </c>
      <c r="Q122" s="2">
        <f t="shared" si="42"/>
        <v>0</v>
      </c>
      <c r="R122" s="2">
        <f t="shared" si="42"/>
        <v>0</v>
      </c>
    </row>
    <row r="123" spans="2:18" x14ac:dyDescent="0.2">
      <c r="C123" s="2" t="s">
        <v>10</v>
      </c>
      <c r="H123" s="2">
        <f>-H12</f>
        <v>-25000</v>
      </c>
    </row>
    <row r="124" spans="2:18" x14ac:dyDescent="0.2">
      <c r="C124" s="2" t="s">
        <v>60</v>
      </c>
      <c r="I124" s="2">
        <f t="shared" ref="I124:O124" si="43">IF($H13-I6=0,I122/$H3,0)</f>
        <v>0</v>
      </c>
      <c r="J124" s="2">
        <f t="shared" si="43"/>
        <v>0</v>
      </c>
      <c r="K124" s="2">
        <f t="shared" si="43"/>
        <v>0</v>
      </c>
      <c r="L124" s="2">
        <f t="shared" si="43"/>
        <v>0</v>
      </c>
      <c r="M124" s="2">
        <f t="shared" si="43"/>
        <v>0</v>
      </c>
      <c r="N124" s="2">
        <f t="shared" si="43"/>
        <v>0</v>
      </c>
      <c r="O124" s="2">
        <f t="shared" si="43"/>
        <v>0</v>
      </c>
      <c r="P124" s="20">
        <v>0</v>
      </c>
      <c r="Q124" s="2">
        <f>IF($H13-Q6=0,Q122/$H3,0)</f>
        <v>0</v>
      </c>
      <c r="R124" s="2">
        <f>IF($H13-R6=0,R122/$H3,0)</f>
        <v>0</v>
      </c>
    </row>
    <row r="125" spans="2:18" ht="13.5" thickBot="1" x14ac:dyDescent="0.25">
      <c r="B125" s="2" t="s">
        <v>2</v>
      </c>
      <c r="H125" s="16">
        <f>SUM(H122:H124)</f>
        <v>-25000</v>
      </c>
      <c r="I125" s="16">
        <f t="shared" ref="I125:R125" si="44">SUM(I122:I124)</f>
        <v>37681.528240799998</v>
      </c>
      <c r="J125" s="16">
        <f t="shared" si="44"/>
        <v>37812.778240799998</v>
      </c>
      <c r="K125" s="16">
        <f t="shared" si="44"/>
        <v>36297.778240799998</v>
      </c>
      <c r="L125" s="16">
        <f t="shared" si="44"/>
        <v>36297.778240799998</v>
      </c>
      <c r="M125" s="16">
        <f t="shared" si="44"/>
        <v>36297.778240799998</v>
      </c>
      <c r="N125" s="16">
        <f t="shared" si="44"/>
        <v>36297.778240799998</v>
      </c>
      <c r="O125" s="16">
        <f t="shared" si="44"/>
        <v>36206.878240799997</v>
      </c>
      <c r="P125" s="16">
        <f t="shared" si="44"/>
        <v>36206.878240799997</v>
      </c>
      <c r="Q125" s="16">
        <f t="shared" si="44"/>
        <v>0</v>
      </c>
      <c r="R125" s="16">
        <f t="shared" si="44"/>
        <v>0</v>
      </c>
    </row>
    <row r="126" spans="2:18" ht="13.5" thickTop="1" x14ac:dyDescent="0.2">
      <c r="C126" s="2" t="s">
        <v>71</v>
      </c>
      <c r="H126" s="2">
        <f>H125</f>
        <v>-25000</v>
      </c>
      <c r="I126" s="2">
        <f>H126+I125</f>
        <v>12681.528240799998</v>
      </c>
      <c r="J126" s="2">
        <f t="shared" ref="J126:R126" si="45">I126+J125</f>
        <v>50494.306481599997</v>
      </c>
      <c r="K126" s="2">
        <f t="shared" si="45"/>
        <v>86792.084722400003</v>
      </c>
      <c r="L126" s="2">
        <f t="shared" si="45"/>
        <v>123089.86296319999</v>
      </c>
      <c r="M126" s="2">
        <f t="shared" si="45"/>
        <v>159387.64120399999</v>
      </c>
      <c r="N126" s="2">
        <f t="shared" si="45"/>
        <v>195685.41944479998</v>
      </c>
      <c r="O126" s="2">
        <f t="shared" si="45"/>
        <v>231892.29768559997</v>
      </c>
      <c r="P126" s="2">
        <f t="shared" si="45"/>
        <v>268099.1759264</v>
      </c>
      <c r="Q126" s="2">
        <f t="shared" si="45"/>
        <v>268099.1759264</v>
      </c>
      <c r="R126" s="2">
        <f t="shared" si="45"/>
        <v>268099.1759264</v>
      </c>
    </row>
    <row r="127" spans="2:18" x14ac:dyDescent="0.2">
      <c r="C127" s="2" t="s">
        <v>70</v>
      </c>
      <c r="H127" s="2">
        <f>H125*H128</f>
        <v>-25000</v>
      </c>
      <c r="I127" s="2">
        <f t="shared" ref="I127:R127" si="46">I125*I128</f>
        <v>34255.934764363636</v>
      </c>
      <c r="J127" s="2">
        <f t="shared" si="46"/>
        <v>31250.229951074376</v>
      </c>
      <c r="K127" s="2">
        <f t="shared" si="46"/>
        <v>27271.058032156263</v>
      </c>
      <c r="L127" s="2">
        <f t="shared" si="46"/>
        <v>24791.870938323878</v>
      </c>
      <c r="M127" s="2">
        <f t="shared" si="46"/>
        <v>22538.064489385339</v>
      </c>
      <c r="N127" s="2">
        <f t="shared" si="46"/>
        <v>20489.149535804856</v>
      </c>
      <c r="O127" s="2">
        <f t="shared" si="46"/>
        <v>18579.853505057239</v>
      </c>
      <c r="P127" s="2">
        <f t="shared" si="46"/>
        <v>16890.775913688398</v>
      </c>
      <c r="Q127" s="2">
        <f t="shared" si="46"/>
        <v>0</v>
      </c>
      <c r="R127" s="2">
        <f t="shared" si="46"/>
        <v>0</v>
      </c>
    </row>
    <row r="128" spans="2:18" x14ac:dyDescent="0.2">
      <c r="D128" s="2" t="s">
        <v>73</v>
      </c>
      <c r="H128" s="19">
        <f t="shared" ref="H128:R128" si="47">1/(1+$H3)^H6</f>
        <v>1</v>
      </c>
      <c r="I128" s="19">
        <f t="shared" si="47"/>
        <v>0.90909090909090906</v>
      </c>
      <c r="J128" s="19">
        <f t="shared" si="47"/>
        <v>0.82644628099173545</v>
      </c>
      <c r="K128" s="19">
        <f t="shared" si="47"/>
        <v>0.75131480090157754</v>
      </c>
      <c r="L128" s="19">
        <f t="shared" si="47"/>
        <v>0.68301345536507052</v>
      </c>
      <c r="M128" s="19">
        <f t="shared" si="47"/>
        <v>0.62092132305915493</v>
      </c>
      <c r="N128" s="19">
        <f t="shared" si="47"/>
        <v>0.56447393005377722</v>
      </c>
      <c r="O128" s="19">
        <f t="shared" si="47"/>
        <v>0.51315811823070645</v>
      </c>
      <c r="P128" s="19">
        <f t="shared" si="47"/>
        <v>0.46650738020973315</v>
      </c>
      <c r="Q128" s="19">
        <f t="shared" si="47"/>
        <v>0.42409761837248466</v>
      </c>
      <c r="R128" s="19">
        <f t="shared" si="47"/>
        <v>0.38554328942953148</v>
      </c>
    </row>
    <row r="129" spans="8:18" x14ac:dyDescent="0.2"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</row>
  </sheetData>
  <pageMargins left="0.23622047244094491" right="0.23622047244094491" top="0.74803149606299213" bottom="0.74803149606299213" header="0.31496062992125984" footer="0.31496062992125984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29"/>
  <sheetViews>
    <sheetView zoomScale="80" zoomScaleNormal="80" workbookViewId="0">
      <pane xSplit="7" ySplit="6" topLeftCell="H7" activePane="bottomRight" state="frozen"/>
      <selection activeCell="T17" sqref="T17"/>
      <selection pane="topRight" activeCell="T17" sqref="T17"/>
      <selection pane="bottomLeft" activeCell="T17" sqref="T17"/>
      <selection pane="bottomRight" activeCell="T17" sqref="T17"/>
    </sheetView>
  </sheetViews>
  <sheetFormatPr defaultColWidth="9.625" defaultRowHeight="12.75" x14ac:dyDescent="0.2"/>
  <cols>
    <col min="1" max="3" width="5.625" style="2" customWidth="1"/>
    <col min="4" max="4" width="9.625" style="2"/>
    <col min="5" max="5" width="9.625" style="2" customWidth="1"/>
    <col min="6" max="8" width="9.625" style="2"/>
    <col min="9" max="9" width="10" style="2" bestFit="1" customWidth="1"/>
    <col min="10" max="16384" width="9.625" style="2"/>
  </cols>
  <sheetData>
    <row r="1" spans="1:18" x14ac:dyDescent="0.2">
      <c r="A1" s="1" t="s">
        <v>77</v>
      </c>
      <c r="E1" s="23" t="s">
        <v>3</v>
      </c>
      <c r="F1" s="24" t="s">
        <v>4</v>
      </c>
      <c r="G1" s="24" t="s">
        <v>79</v>
      </c>
      <c r="H1" s="25" t="s">
        <v>72</v>
      </c>
    </row>
    <row r="2" spans="1:18" x14ac:dyDescent="0.2">
      <c r="A2" s="1" t="s">
        <v>76</v>
      </c>
      <c r="E2" s="26" t="s">
        <v>25</v>
      </c>
      <c r="F2" s="27" t="s">
        <v>30</v>
      </c>
      <c r="G2" s="27" t="s">
        <v>26</v>
      </c>
      <c r="H2" s="28" t="s">
        <v>30</v>
      </c>
    </row>
    <row r="3" spans="1:18" ht="18.95" customHeight="1" thickBot="1" x14ac:dyDescent="0.25">
      <c r="A3" s="1" t="s">
        <v>8</v>
      </c>
      <c r="C3" s="21" t="s">
        <v>78</v>
      </c>
      <c r="E3" s="29">
        <f>SUM(H127:R127)</f>
        <v>39375.50410891926</v>
      </c>
      <c r="F3" s="30">
        <f>IRR(H125:R125,0.1)</f>
        <v>0.29000848676657531</v>
      </c>
      <c r="G3" s="22">
        <f>(MATCH(0,H126:R126)-1)+(0-INDEX(H126:R126,MATCH(0,H126:R126)))/(INDEX(H126:R126,MATCH(0,H126:R126)+1)-INDEX(H126:R126,MATCH(0,H126:R126)))</f>
        <v>3.0422608293238396</v>
      </c>
      <c r="H3" s="31">
        <v>0.1</v>
      </c>
    </row>
    <row r="4" spans="1:18" ht="14.25" customHeight="1" thickBot="1" x14ac:dyDescent="0.25">
      <c r="A4" s="1"/>
    </row>
    <row r="5" spans="1:18" x14ac:dyDescent="0.2">
      <c r="A5" s="13" t="s">
        <v>7</v>
      </c>
      <c r="B5" s="14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</row>
    <row r="6" spans="1:18" ht="13.5" thickBot="1" x14ac:dyDescent="0.25">
      <c r="A6" s="3"/>
      <c r="B6" s="3"/>
      <c r="C6" s="3"/>
      <c r="D6" s="4"/>
      <c r="E6" s="4"/>
      <c r="F6" s="5" t="s">
        <v>28</v>
      </c>
      <c r="G6" s="4" t="s">
        <v>9</v>
      </c>
      <c r="H6" s="8">
        <v>0</v>
      </c>
      <c r="I6" s="5">
        <f t="shared" ref="I6:R6" si="0">H6+1</f>
        <v>1</v>
      </c>
      <c r="J6" s="5">
        <f t="shared" si="0"/>
        <v>2</v>
      </c>
      <c r="K6" s="5">
        <f t="shared" si="0"/>
        <v>3</v>
      </c>
      <c r="L6" s="5">
        <f t="shared" si="0"/>
        <v>4</v>
      </c>
      <c r="M6" s="5">
        <f t="shared" si="0"/>
        <v>5</v>
      </c>
      <c r="N6" s="5">
        <f t="shared" si="0"/>
        <v>6</v>
      </c>
      <c r="O6" s="5">
        <f t="shared" si="0"/>
        <v>7</v>
      </c>
      <c r="P6" s="5">
        <f t="shared" si="0"/>
        <v>8</v>
      </c>
      <c r="Q6" s="5">
        <f t="shared" si="0"/>
        <v>9</v>
      </c>
      <c r="R6" s="5">
        <f t="shared" si="0"/>
        <v>10</v>
      </c>
    </row>
    <row r="7" spans="1:18" x14ac:dyDescent="0.2">
      <c r="B7" s="2" t="s">
        <v>36</v>
      </c>
      <c r="I7" s="7">
        <v>360</v>
      </c>
      <c r="J7" s="7">
        <v>360</v>
      </c>
      <c r="K7" s="7">
        <v>360</v>
      </c>
      <c r="L7" s="7">
        <v>360</v>
      </c>
      <c r="M7" s="7">
        <v>360</v>
      </c>
      <c r="N7" s="7">
        <v>360</v>
      </c>
      <c r="O7" s="7">
        <v>360</v>
      </c>
      <c r="P7" s="7">
        <v>360</v>
      </c>
      <c r="Q7" s="7">
        <v>360</v>
      </c>
      <c r="R7" s="7">
        <v>360</v>
      </c>
    </row>
    <row r="8" spans="1:18" x14ac:dyDescent="0.2">
      <c r="B8" s="2" t="s">
        <v>37</v>
      </c>
      <c r="I8" s="7">
        <v>12</v>
      </c>
      <c r="J8" s="7">
        <v>12</v>
      </c>
      <c r="K8" s="7">
        <v>12</v>
      </c>
      <c r="L8" s="7">
        <v>12</v>
      </c>
      <c r="M8" s="7">
        <v>12</v>
      </c>
      <c r="N8" s="7">
        <v>12</v>
      </c>
      <c r="O8" s="7">
        <v>12</v>
      </c>
      <c r="P8" s="7">
        <v>12</v>
      </c>
      <c r="Q8" s="7">
        <v>12</v>
      </c>
      <c r="R8" s="7">
        <v>12</v>
      </c>
    </row>
    <row r="10" spans="1:18" x14ac:dyDescent="0.2">
      <c r="A10" s="11">
        <v>1</v>
      </c>
      <c r="B10" s="11" t="s">
        <v>13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18" x14ac:dyDescent="0.2">
      <c r="A11" s="1"/>
      <c r="B11" s="1"/>
    </row>
    <row r="12" spans="1:18" x14ac:dyDescent="0.2">
      <c r="C12" s="2" t="s">
        <v>84</v>
      </c>
      <c r="F12" s="2" t="s">
        <v>25</v>
      </c>
      <c r="H12" s="7">
        <v>45000</v>
      </c>
    </row>
    <row r="13" spans="1:18" x14ac:dyDescent="0.2">
      <c r="C13" s="2" t="s">
        <v>62</v>
      </c>
      <c r="F13" s="2" t="s">
        <v>26</v>
      </c>
      <c r="H13" s="7">
        <v>10</v>
      </c>
    </row>
    <row r="14" spans="1:18" x14ac:dyDescent="0.2">
      <c r="C14" s="2" t="s">
        <v>16</v>
      </c>
      <c r="I14" s="2">
        <f t="shared" ref="I14:R14" si="1">IF($H13-I6&lt;0,0,$H12/$H13)</f>
        <v>4500</v>
      </c>
      <c r="J14" s="2">
        <f t="shared" si="1"/>
        <v>4500</v>
      </c>
      <c r="K14" s="2">
        <f t="shared" si="1"/>
        <v>4500</v>
      </c>
      <c r="L14" s="2">
        <f t="shared" si="1"/>
        <v>4500</v>
      </c>
      <c r="M14" s="2">
        <f t="shared" si="1"/>
        <v>4500</v>
      </c>
      <c r="N14" s="2">
        <f t="shared" si="1"/>
        <v>4500</v>
      </c>
      <c r="O14" s="2">
        <f t="shared" si="1"/>
        <v>4500</v>
      </c>
      <c r="P14" s="2">
        <f t="shared" si="1"/>
        <v>4500</v>
      </c>
      <c r="Q14" s="2">
        <f t="shared" si="1"/>
        <v>4500</v>
      </c>
      <c r="R14" s="2">
        <f t="shared" si="1"/>
        <v>4500</v>
      </c>
    </row>
    <row r="16" spans="1:18" x14ac:dyDescent="0.2">
      <c r="C16" s="2" t="s">
        <v>14</v>
      </c>
      <c r="F16" s="2" t="s">
        <v>27</v>
      </c>
      <c r="I16" s="6">
        <v>0</v>
      </c>
      <c r="J16" s="6">
        <v>0</v>
      </c>
      <c r="K16" s="6">
        <v>0.06</v>
      </c>
      <c r="L16" s="6">
        <v>0.06</v>
      </c>
      <c r="M16" s="6">
        <v>0.06</v>
      </c>
      <c r="N16" s="6">
        <v>0.06</v>
      </c>
      <c r="O16" s="6">
        <v>6.3600000000000004E-2</v>
      </c>
      <c r="P16" s="6">
        <v>6.3600000000000004E-2</v>
      </c>
      <c r="Q16" s="6">
        <v>6.3600000000000004E-2</v>
      </c>
      <c r="R16" s="6">
        <v>6.3600000000000004E-2</v>
      </c>
    </row>
    <row r="17" spans="1:18" x14ac:dyDescent="0.2">
      <c r="D17" s="2" t="s">
        <v>85</v>
      </c>
    </row>
    <row r="18" spans="1:18" x14ac:dyDescent="0.2">
      <c r="C18" s="2" t="s">
        <v>15</v>
      </c>
      <c r="I18" s="2">
        <f t="shared" ref="I18:R18" si="2">$H12*I16</f>
        <v>0</v>
      </c>
      <c r="J18" s="2">
        <f t="shared" si="2"/>
        <v>0</v>
      </c>
      <c r="K18" s="2">
        <f t="shared" si="2"/>
        <v>2700</v>
      </c>
      <c r="L18" s="2">
        <f t="shared" si="2"/>
        <v>2700</v>
      </c>
      <c r="M18" s="2">
        <f t="shared" si="2"/>
        <v>2700</v>
      </c>
      <c r="N18" s="2">
        <f t="shared" si="2"/>
        <v>2700</v>
      </c>
      <c r="O18" s="2">
        <f t="shared" si="2"/>
        <v>2862</v>
      </c>
      <c r="P18" s="2">
        <f t="shared" si="2"/>
        <v>2862</v>
      </c>
      <c r="Q18" s="2">
        <f t="shared" si="2"/>
        <v>2862</v>
      </c>
      <c r="R18" s="2">
        <f t="shared" si="2"/>
        <v>2862</v>
      </c>
    </row>
    <row r="21" spans="1:18" x14ac:dyDescent="0.2">
      <c r="A21" s="11">
        <v>2</v>
      </c>
      <c r="B21" s="11" t="s">
        <v>33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</row>
    <row r="23" spans="1:18" x14ac:dyDescent="0.2">
      <c r="C23" s="2" t="s">
        <v>34</v>
      </c>
      <c r="F23" s="2" t="s">
        <v>31</v>
      </c>
      <c r="I23" s="7">
        <v>8000</v>
      </c>
      <c r="J23" s="7">
        <v>8000</v>
      </c>
      <c r="K23" s="7">
        <v>8000</v>
      </c>
      <c r="L23" s="7">
        <v>8000</v>
      </c>
      <c r="M23" s="7">
        <v>8000</v>
      </c>
      <c r="N23" s="7">
        <v>8000</v>
      </c>
      <c r="O23" s="7">
        <v>8000</v>
      </c>
      <c r="P23" s="7">
        <v>8000</v>
      </c>
      <c r="Q23" s="7">
        <v>8000</v>
      </c>
      <c r="R23" s="7">
        <v>8000</v>
      </c>
    </row>
    <row r="24" spans="1:18" x14ac:dyDescent="0.2">
      <c r="C24" s="2" t="s">
        <v>81</v>
      </c>
      <c r="F24" s="2" t="s">
        <v>42</v>
      </c>
      <c r="I24" s="17">
        <v>200</v>
      </c>
      <c r="J24" s="17">
        <v>200</v>
      </c>
      <c r="K24" s="17">
        <v>200</v>
      </c>
      <c r="L24" s="17">
        <v>200</v>
      </c>
      <c r="M24" s="17">
        <v>200</v>
      </c>
      <c r="N24" s="17">
        <v>200</v>
      </c>
      <c r="O24" s="17">
        <v>200</v>
      </c>
      <c r="P24" s="17">
        <v>200</v>
      </c>
      <c r="Q24" s="17">
        <v>200</v>
      </c>
      <c r="R24" s="17">
        <v>200</v>
      </c>
    </row>
    <row r="25" spans="1:18" x14ac:dyDescent="0.2">
      <c r="B25" s="2" t="s">
        <v>35</v>
      </c>
      <c r="F25" s="2" t="s">
        <v>25</v>
      </c>
      <c r="I25" s="9">
        <f>I23*I24*I8/1000</f>
        <v>19200</v>
      </c>
      <c r="J25" s="9">
        <f t="shared" ref="J25:R25" si="3">J23*J24*J8/1000</f>
        <v>19200</v>
      </c>
      <c r="K25" s="9">
        <f t="shared" si="3"/>
        <v>19200</v>
      </c>
      <c r="L25" s="9">
        <f t="shared" si="3"/>
        <v>19200</v>
      </c>
      <c r="M25" s="9">
        <f t="shared" si="3"/>
        <v>19200</v>
      </c>
      <c r="N25" s="9">
        <f t="shared" si="3"/>
        <v>19200</v>
      </c>
      <c r="O25" s="9">
        <f t="shared" si="3"/>
        <v>19200</v>
      </c>
      <c r="P25" s="9">
        <f t="shared" si="3"/>
        <v>19200</v>
      </c>
      <c r="Q25" s="9">
        <f t="shared" si="3"/>
        <v>19200</v>
      </c>
      <c r="R25" s="9">
        <f t="shared" si="3"/>
        <v>19200</v>
      </c>
    </row>
    <row r="27" spans="1:18" x14ac:dyDescent="0.2">
      <c r="C27" s="2" t="s">
        <v>38</v>
      </c>
      <c r="F27" s="2" t="s">
        <v>31</v>
      </c>
      <c r="I27" s="7">
        <v>2000</v>
      </c>
      <c r="J27" s="7">
        <v>2000</v>
      </c>
      <c r="K27" s="7">
        <v>2000</v>
      </c>
      <c r="L27" s="7">
        <v>2000</v>
      </c>
      <c r="M27" s="7">
        <v>2000</v>
      </c>
      <c r="N27" s="7">
        <v>2000</v>
      </c>
      <c r="O27" s="7">
        <v>2000</v>
      </c>
      <c r="P27" s="7">
        <v>2000</v>
      </c>
      <c r="Q27" s="7">
        <v>2000</v>
      </c>
      <c r="R27" s="7">
        <v>2000</v>
      </c>
    </row>
    <row r="28" spans="1:18" x14ac:dyDescent="0.2">
      <c r="C28" s="2" t="s">
        <v>40</v>
      </c>
      <c r="F28" s="2" t="s">
        <v>41</v>
      </c>
      <c r="I28" s="10">
        <v>0.25</v>
      </c>
      <c r="J28" s="10">
        <v>0.25</v>
      </c>
      <c r="K28" s="10">
        <v>0.25</v>
      </c>
      <c r="L28" s="10">
        <v>0.25</v>
      </c>
      <c r="M28" s="10">
        <v>0.25</v>
      </c>
      <c r="N28" s="10">
        <v>0.25</v>
      </c>
      <c r="O28" s="10">
        <v>0.25</v>
      </c>
      <c r="P28" s="10">
        <v>0.25</v>
      </c>
      <c r="Q28" s="10">
        <v>0.25</v>
      </c>
      <c r="R28" s="10">
        <v>0.25</v>
      </c>
    </row>
    <row r="29" spans="1:18" x14ac:dyDescent="0.2">
      <c r="C29" s="2" t="s">
        <v>82</v>
      </c>
      <c r="F29" s="2" t="s">
        <v>42</v>
      </c>
      <c r="I29" s="2">
        <f>I24*I28</f>
        <v>50</v>
      </c>
      <c r="J29" s="2">
        <f t="shared" ref="J29:R29" si="4">J24*J28</f>
        <v>50</v>
      </c>
      <c r="K29" s="2">
        <f t="shared" si="4"/>
        <v>50</v>
      </c>
      <c r="L29" s="2">
        <f t="shared" si="4"/>
        <v>50</v>
      </c>
      <c r="M29" s="2">
        <f t="shared" si="4"/>
        <v>50</v>
      </c>
      <c r="N29" s="2">
        <f t="shared" si="4"/>
        <v>50</v>
      </c>
      <c r="O29" s="2">
        <f t="shared" si="4"/>
        <v>50</v>
      </c>
      <c r="P29" s="2">
        <f t="shared" si="4"/>
        <v>50</v>
      </c>
      <c r="Q29" s="2">
        <f t="shared" si="4"/>
        <v>50</v>
      </c>
      <c r="R29" s="2">
        <f t="shared" si="4"/>
        <v>50</v>
      </c>
    </row>
    <row r="30" spans="1:18" x14ac:dyDescent="0.2">
      <c r="B30" s="2" t="s">
        <v>39</v>
      </c>
      <c r="F30" s="2" t="s">
        <v>25</v>
      </c>
      <c r="I30" s="9">
        <f>I27*I29*I8/1000</f>
        <v>1200</v>
      </c>
      <c r="J30" s="9">
        <f t="shared" ref="J30:R30" si="5">J27*J29*J8/1000</f>
        <v>1200</v>
      </c>
      <c r="K30" s="9">
        <f t="shared" si="5"/>
        <v>1200</v>
      </c>
      <c r="L30" s="9">
        <f t="shared" si="5"/>
        <v>1200</v>
      </c>
      <c r="M30" s="9">
        <f t="shared" si="5"/>
        <v>1200</v>
      </c>
      <c r="N30" s="9">
        <f t="shared" si="5"/>
        <v>1200</v>
      </c>
      <c r="O30" s="9">
        <f t="shared" si="5"/>
        <v>1200</v>
      </c>
      <c r="P30" s="9">
        <f t="shared" si="5"/>
        <v>1200</v>
      </c>
      <c r="Q30" s="9">
        <f t="shared" si="5"/>
        <v>1200</v>
      </c>
      <c r="R30" s="9">
        <f t="shared" si="5"/>
        <v>1200</v>
      </c>
    </row>
    <row r="32" spans="1:18" ht="13.5" thickBot="1" x14ac:dyDescent="0.25">
      <c r="B32" s="2" t="s">
        <v>43</v>
      </c>
      <c r="H32" s="16"/>
      <c r="I32" s="16">
        <f>I25+I30</f>
        <v>20400</v>
      </c>
      <c r="J32" s="16">
        <f t="shared" ref="J32:R32" si="6">J25+J30</f>
        <v>20400</v>
      </c>
      <c r="K32" s="16">
        <f t="shared" si="6"/>
        <v>20400</v>
      </c>
      <c r="L32" s="16">
        <f t="shared" si="6"/>
        <v>20400</v>
      </c>
      <c r="M32" s="16">
        <f t="shared" si="6"/>
        <v>20400</v>
      </c>
      <c r="N32" s="16">
        <f t="shared" si="6"/>
        <v>20400</v>
      </c>
      <c r="O32" s="16">
        <f t="shared" si="6"/>
        <v>20400</v>
      </c>
      <c r="P32" s="16">
        <f t="shared" si="6"/>
        <v>20400</v>
      </c>
      <c r="Q32" s="16">
        <f t="shared" si="6"/>
        <v>20400</v>
      </c>
      <c r="R32" s="16">
        <f t="shared" si="6"/>
        <v>20400</v>
      </c>
    </row>
    <row r="33" spans="1:18" ht="13.5" thickTop="1" x14ac:dyDescent="0.2"/>
    <row r="34" spans="1:18" x14ac:dyDescent="0.2">
      <c r="A34" s="11">
        <v>3</v>
      </c>
      <c r="B34" s="11" t="s">
        <v>48</v>
      </c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</row>
    <row r="36" spans="1:18" x14ac:dyDescent="0.2">
      <c r="C36" s="2" t="s">
        <v>50</v>
      </c>
      <c r="F36" s="2" t="s">
        <v>51</v>
      </c>
      <c r="I36" s="10">
        <v>0.1</v>
      </c>
      <c r="J36" s="10">
        <v>0.1</v>
      </c>
      <c r="K36" s="10">
        <v>0.1</v>
      </c>
      <c r="L36" s="10">
        <v>0.1</v>
      </c>
      <c r="M36" s="10">
        <v>0.1</v>
      </c>
      <c r="N36" s="10">
        <v>0.1</v>
      </c>
      <c r="O36" s="10">
        <v>0.1</v>
      </c>
      <c r="P36" s="10">
        <v>0.1</v>
      </c>
      <c r="Q36" s="10">
        <v>0.1</v>
      </c>
      <c r="R36" s="10">
        <v>0.1</v>
      </c>
    </row>
    <row r="37" spans="1:18" x14ac:dyDescent="0.2">
      <c r="C37" s="2" t="s">
        <v>49</v>
      </c>
      <c r="F37" s="2" t="s">
        <v>31</v>
      </c>
      <c r="I37" s="2">
        <f>I23*I36</f>
        <v>800</v>
      </c>
      <c r="J37" s="2">
        <f t="shared" ref="J37:R37" si="7">J23*J36</f>
        <v>800</v>
      </c>
      <c r="K37" s="2">
        <f t="shared" si="7"/>
        <v>800</v>
      </c>
      <c r="L37" s="2">
        <f t="shared" si="7"/>
        <v>800</v>
      </c>
      <c r="M37" s="2">
        <f t="shared" si="7"/>
        <v>800</v>
      </c>
      <c r="N37" s="2">
        <f t="shared" si="7"/>
        <v>800</v>
      </c>
      <c r="O37" s="2">
        <f t="shared" si="7"/>
        <v>800</v>
      </c>
      <c r="P37" s="2">
        <f t="shared" si="7"/>
        <v>800</v>
      </c>
      <c r="Q37" s="2">
        <f t="shared" si="7"/>
        <v>800</v>
      </c>
      <c r="R37" s="2">
        <f t="shared" si="7"/>
        <v>800</v>
      </c>
    </row>
    <row r="38" spans="1:18" ht="13.5" thickBot="1" x14ac:dyDescent="0.25">
      <c r="B38" s="2" t="s">
        <v>48</v>
      </c>
      <c r="H38" s="16"/>
      <c r="I38" s="16">
        <f>I37*I24*I8/1000</f>
        <v>1920</v>
      </c>
      <c r="J38" s="16">
        <f t="shared" ref="J38:R38" si="8">J37*J24*J8/1000</f>
        <v>1920</v>
      </c>
      <c r="K38" s="16">
        <f t="shared" si="8"/>
        <v>1920</v>
      </c>
      <c r="L38" s="16">
        <f t="shared" si="8"/>
        <v>1920</v>
      </c>
      <c r="M38" s="16">
        <f t="shared" si="8"/>
        <v>1920</v>
      </c>
      <c r="N38" s="16">
        <f t="shared" si="8"/>
        <v>1920</v>
      </c>
      <c r="O38" s="16">
        <f t="shared" si="8"/>
        <v>1920</v>
      </c>
      <c r="P38" s="16">
        <f t="shared" si="8"/>
        <v>1920</v>
      </c>
      <c r="Q38" s="16">
        <f t="shared" si="8"/>
        <v>1920</v>
      </c>
      <c r="R38" s="16">
        <f t="shared" si="8"/>
        <v>1920</v>
      </c>
    </row>
    <row r="39" spans="1:18" ht="13.5" thickTop="1" x14ac:dyDescent="0.2"/>
    <row r="40" spans="1:18" x14ac:dyDescent="0.2">
      <c r="A40" s="11">
        <v>4</v>
      </c>
      <c r="B40" s="11" t="s">
        <v>45</v>
      </c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</row>
    <row r="42" spans="1:18" x14ac:dyDescent="0.2">
      <c r="C42" s="2" t="s">
        <v>5</v>
      </c>
    </row>
    <row r="43" spans="1:18" x14ac:dyDescent="0.2">
      <c r="D43" s="2" t="s">
        <v>52</v>
      </c>
      <c r="F43" s="2" t="s">
        <v>31</v>
      </c>
      <c r="I43" s="17">
        <v>750</v>
      </c>
      <c r="J43" s="17">
        <v>750</v>
      </c>
      <c r="K43" s="17">
        <v>750</v>
      </c>
      <c r="L43" s="17">
        <v>750</v>
      </c>
      <c r="M43" s="17">
        <v>750</v>
      </c>
      <c r="N43" s="17">
        <v>750</v>
      </c>
      <c r="O43" s="17">
        <v>750</v>
      </c>
      <c r="P43" s="17">
        <v>750</v>
      </c>
      <c r="Q43" s="17">
        <v>750</v>
      </c>
      <c r="R43" s="17">
        <v>750</v>
      </c>
    </row>
    <row r="44" spans="1:18" x14ac:dyDescent="0.2">
      <c r="I44" s="9">
        <f>I29*I43*I8/1000</f>
        <v>450</v>
      </c>
      <c r="J44" s="9">
        <f t="shared" ref="J44:R44" si="9">J29*J43*J8/1000</f>
        <v>450</v>
      </c>
      <c r="K44" s="9">
        <f t="shared" si="9"/>
        <v>450</v>
      </c>
      <c r="L44" s="9">
        <f t="shared" si="9"/>
        <v>450</v>
      </c>
      <c r="M44" s="9">
        <f t="shared" si="9"/>
        <v>450</v>
      </c>
      <c r="N44" s="9">
        <f t="shared" si="9"/>
        <v>450</v>
      </c>
      <c r="O44" s="9">
        <f t="shared" si="9"/>
        <v>450</v>
      </c>
      <c r="P44" s="9">
        <f t="shared" si="9"/>
        <v>450</v>
      </c>
      <c r="Q44" s="9">
        <f t="shared" si="9"/>
        <v>450</v>
      </c>
      <c r="R44" s="9">
        <f t="shared" si="9"/>
        <v>450</v>
      </c>
    </row>
    <row r="46" spans="1:18" x14ac:dyDescent="0.2">
      <c r="C46" s="2" t="s">
        <v>53</v>
      </c>
    </row>
    <row r="47" spans="1:18" x14ac:dyDescent="0.2">
      <c r="D47" s="2" t="s">
        <v>55</v>
      </c>
      <c r="I47" s="7">
        <v>600</v>
      </c>
      <c r="J47" s="7">
        <v>600</v>
      </c>
      <c r="K47" s="7">
        <v>600</v>
      </c>
      <c r="L47" s="7">
        <v>600</v>
      </c>
      <c r="M47" s="7">
        <v>600</v>
      </c>
      <c r="N47" s="7">
        <v>600</v>
      </c>
      <c r="O47" s="7">
        <v>600</v>
      </c>
      <c r="P47" s="7">
        <v>600</v>
      </c>
      <c r="Q47" s="7">
        <v>600</v>
      </c>
      <c r="R47" s="7">
        <v>600</v>
      </c>
    </row>
    <row r="48" spans="1:18" x14ac:dyDescent="0.2">
      <c r="D48" s="2" t="s">
        <v>83</v>
      </c>
      <c r="I48" s="17">
        <v>5</v>
      </c>
      <c r="J48" s="17">
        <v>5</v>
      </c>
      <c r="K48" s="17">
        <v>5</v>
      </c>
      <c r="L48" s="17">
        <v>5</v>
      </c>
      <c r="M48" s="17">
        <v>5</v>
      </c>
      <c r="N48" s="17">
        <v>5</v>
      </c>
      <c r="O48" s="17">
        <v>5</v>
      </c>
      <c r="P48" s="17">
        <v>5</v>
      </c>
      <c r="Q48" s="17">
        <v>5</v>
      </c>
      <c r="R48" s="17">
        <v>5</v>
      </c>
    </row>
    <row r="49" spans="1:18" x14ac:dyDescent="0.2">
      <c r="I49" s="9">
        <f>I47*I48*I8/1000</f>
        <v>36</v>
      </c>
      <c r="J49" s="9">
        <f t="shared" ref="J49:R49" si="10">J47*J48*J8/1000</f>
        <v>36</v>
      </c>
      <c r="K49" s="9">
        <f t="shared" si="10"/>
        <v>36</v>
      </c>
      <c r="L49" s="9">
        <f t="shared" si="10"/>
        <v>36</v>
      </c>
      <c r="M49" s="9">
        <f t="shared" si="10"/>
        <v>36</v>
      </c>
      <c r="N49" s="9">
        <f t="shared" si="10"/>
        <v>36</v>
      </c>
      <c r="O49" s="9">
        <f t="shared" si="10"/>
        <v>36</v>
      </c>
      <c r="P49" s="9">
        <f t="shared" si="10"/>
        <v>36</v>
      </c>
      <c r="Q49" s="9">
        <f t="shared" si="10"/>
        <v>36</v>
      </c>
      <c r="R49" s="9">
        <f t="shared" si="10"/>
        <v>36</v>
      </c>
    </row>
    <row r="50" spans="1:18" x14ac:dyDescent="0.2">
      <c r="C50" s="2" t="s">
        <v>54</v>
      </c>
    </row>
    <row r="51" spans="1:18" x14ac:dyDescent="0.2">
      <c r="D51" s="2" t="s">
        <v>56</v>
      </c>
      <c r="I51" s="17">
        <v>50</v>
      </c>
      <c r="J51" s="17">
        <v>50</v>
      </c>
      <c r="K51" s="17">
        <v>50</v>
      </c>
      <c r="L51" s="17">
        <v>50</v>
      </c>
      <c r="M51" s="17">
        <v>50</v>
      </c>
      <c r="N51" s="17">
        <v>50</v>
      </c>
      <c r="O51" s="17">
        <v>50</v>
      </c>
      <c r="P51" s="17">
        <v>50</v>
      </c>
      <c r="Q51" s="17">
        <v>50</v>
      </c>
      <c r="R51" s="17">
        <v>50</v>
      </c>
    </row>
    <row r="52" spans="1:18" x14ac:dyDescent="0.2">
      <c r="I52" s="9">
        <f>I24*I51*I8/1000</f>
        <v>120</v>
      </c>
      <c r="J52" s="9">
        <f t="shared" ref="J52:R52" si="11">J24*J51*J8/1000</f>
        <v>120</v>
      </c>
      <c r="K52" s="9">
        <f t="shared" si="11"/>
        <v>120</v>
      </c>
      <c r="L52" s="9">
        <f t="shared" si="11"/>
        <v>120</v>
      </c>
      <c r="M52" s="9">
        <f t="shared" si="11"/>
        <v>120</v>
      </c>
      <c r="N52" s="9">
        <f t="shared" si="11"/>
        <v>120</v>
      </c>
      <c r="O52" s="9">
        <f t="shared" si="11"/>
        <v>120</v>
      </c>
      <c r="P52" s="9">
        <f t="shared" si="11"/>
        <v>120</v>
      </c>
      <c r="Q52" s="9">
        <f t="shared" si="11"/>
        <v>120</v>
      </c>
      <c r="R52" s="9">
        <f t="shared" si="11"/>
        <v>120</v>
      </c>
    </row>
    <row r="54" spans="1:18" ht="13.5" thickBot="1" x14ac:dyDescent="0.25">
      <c r="B54" s="2" t="s">
        <v>45</v>
      </c>
      <c r="H54" s="16"/>
      <c r="I54" s="16">
        <f>I44+I49+I52</f>
        <v>606</v>
      </c>
      <c r="J54" s="16">
        <f t="shared" ref="J54:R54" si="12">J44+J49+J52</f>
        <v>606</v>
      </c>
      <c r="K54" s="16">
        <f t="shared" si="12"/>
        <v>606</v>
      </c>
      <c r="L54" s="16">
        <f t="shared" si="12"/>
        <v>606</v>
      </c>
      <c r="M54" s="16">
        <f t="shared" si="12"/>
        <v>606</v>
      </c>
      <c r="N54" s="16">
        <f t="shared" si="12"/>
        <v>606</v>
      </c>
      <c r="O54" s="16">
        <f t="shared" si="12"/>
        <v>606</v>
      </c>
      <c r="P54" s="16">
        <f t="shared" si="12"/>
        <v>606</v>
      </c>
      <c r="Q54" s="16">
        <f t="shared" si="12"/>
        <v>606</v>
      </c>
      <c r="R54" s="16">
        <f t="shared" si="12"/>
        <v>606</v>
      </c>
    </row>
    <row r="55" spans="1:18" ht="13.5" thickTop="1" x14ac:dyDescent="0.2"/>
    <row r="56" spans="1:18" x14ac:dyDescent="0.2">
      <c r="A56" s="11">
        <v>5</v>
      </c>
      <c r="B56" s="11" t="s">
        <v>46</v>
      </c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</row>
    <row r="58" spans="1:18" x14ac:dyDescent="0.2">
      <c r="C58" s="2" t="s">
        <v>66</v>
      </c>
    </row>
    <row r="59" spans="1:18" x14ac:dyDescent="0.2">
      <c r="D59" s="2" t="s">
        <v>63</v>
      </c>
      <c r="I59" s="32">
        <f>651953.12/2400</f>
        <v>271.64713333333333</v>
      </c>
      <c r="J59" s="32">
        <f t="shared" ref="J59:R59" si="13">651953.12/2400</f>
        <v>271.64713333333333</v>
      </c>
      <c r="K59" s="32">
        <f t="shared" si="13"/>
        <v>271.64713333333333</v>
      </c>
      <c r="L59" s="32">
        <f t="shared" si="13"/>
        <v>271.64713333333333</v>
      </c>
      <c r="M59" s="32">
        <f t="shared" si="13"/>
        <v>271.64713333333333</v>
      </c>
      <c r="N59" s="32">
        <f t="shared" si="13"/>
        <v>271.64713333333333</v>
      </c>
      <c r="O59" s="32">
        <f t="shared" si="13"/>
        <v>271.64713333333333</v>
      </c>
      <c r="P59" s="32">
        <f t="shared" si="13"/>
        <v>271.64713333333333</v>
      </c>
      <c r="Q59" s="32">
        <f t="shared" si="13"/>
        <v>271.64713333333333</v>
      </c>
      <c r="R59" s="32">
        <f t="shared" si="13"/>
        <v>271.64713333333333</v>
      </c>
    </row>
    <row r="60" spans="1:18" x14ac:dyDescent="0.2">
      <c r="D60" s="2" t="s">
        <v>64</v>
      </c>
      <c r="I60" s="32">
        <f>21800.04/2400</f>
        <v>9.0833500000000011</v>
      </c>
      <c r="J60" s="32">
        <f t="shared" ref="J60:R60" si="14">21800.04/2400</f>
        <v>9.0833500000000011</v>
      </c>
      <c r="K60" s="32">
        <f t="shared" si="14"/>
        <v>9.0833500000000011</v>
      </c>
      <c r="L60" s="32">
        <f t="shared" si="14"/>
        <v>9.0833500000000011</v>
      </c>
      <c r="M60" s="32">
        <f t="shared" si="14"/>
        <v>9.0833500000000011</v>
      </c>
      <c r="N60" s="32">
        <f t="shared" si="14"/>
        <v>9.0833500000000011</v>
      </c>
      <c r="O60" s="32">
        <f t="shared" si="14"/>
        <v>9.0833500000000011</v>
      </c>
      <c r="P60" s="32">
        <f t="shared" si="14"/>
        <v>9.0833500000000011</v>
      </c>
      <c r="Q60" s="32">
        <f t="shared" si="14"/>
        <v>9.0833500000000011</v>
      </c>
      <c r="R60" s="32">
        <f t="shared" si="14"/>
        <v>9.0833500000000011</v>
      </c>
    </row>
    <row r="61" spans="1:18" x14ac:dyDescent="0.2">
      <c r="D61" s="2" t="s">
        <v>65</v>
      </c>
      <c r="I61" s="32">
        <f>65640.96/2400</f>
        <v>27.350400000000004</v>
      </c>
      <c r="J61" s="32">
        <f t="shared" ref="J61:R61" si="15">65640.96/2400</f>
        <v>27.350400000000004</v>
      </c>
      <c r="K61" s="32">
        <f t="shared" si="15"/>
        <v>27.350400000000004</v>
      </c>
      <c r="L61" s="32">
        <f t="shared" si="15"/>
        <v>27.350400000000004</v>
      </c>
      <c r="M61" s="32">
        <f t="shared" si="15"/>
        <v>27.350400000000004</v>
      </c>
      <c r="N61" s="32">
        <f t="shared" si="15"/>
        <v>27.350400000000004</v>
      </c>
      <c r="O61" s="32">
        <f t="shared" si="15"/>
        <v>27.350400000000004</v>
      </c>
      <c r="P61" s="32">
        <f t="shared" si="15"/>
        <v>27.350400000000004</v>
      </c>
      <c r="Q61" s="32">
        <f t="shared" si="15"/>
        <v>27.350400000000004</v>
      </c>
      <c r="R61" s="32">
        <f t="shared" si="15"/>
        <v>27.350400000000004</v>
      </c>
    </row>
    <row r="62" spans="1:18" ht="13.5" thickBot="1" x14ac:dyDescent="0.25">
      <c r="C62" s="2" t="s">
        <v>67</v>
      </c>
      <c r="H62" s="16"/>
      <c r="I62" s="16">
        <f>(I59+I60+I61)*I24*I8/1000</f>
        <v>739.39411999999993</v>
      </c>
      <c r="J62" s="16">
        <f t="shared" ref="J62:R62" si="16">(J59+J60+J61)*J24*J8/1000</f>
        <v>739.39411999999993</v>
      </c>
      <c r="K62" s="16">
        <f t="shared" si="16"/>
        <v>739.39411999999993</v>
      </c>
      <c r="L62" s="16">
        <f t="shared" si="16"/>
        <v>739.39411999999993</v>
      </c>
      <c r="M62" s="16">
        <f t="shared" si="16"/>
        <v>739.39411999999993</v>
      </c>
      <c r="N62" s="16">
        <f t="shared" si="16"/>
        <v>739.39411999999993</v>
      </c>
      <c r="O62" s="16">
        <f t="shared" si="16"/>
        <v>739.39411999999993</v>
      </c>
      <c r="P62" s="16">
        <f t="shared" si="16"/>
        <v>739.39411999999993</v>
      </c>
      <c r="Q62" s="16">
        <f t="shared" si="16"/>
        <v>739.39411999999993</v>
      </c>
      <c r="R62" s="16">
        <f t="shared" si="16"/>
        <v>739.39411999999993</v>
      </c>
    </row>
    <row r="63" spans="1:18" ht="13.5" thickTop="1" x14ac:dyDescent="0.2"/>
    <row r="64" spans="1:18" x14ac:dyDescent="0.2">
      <c r="A64" s="11">
        <v>6</v>
      </c>
      <c r="B64" s="11" t="s">
        <v>47</v>
      </c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</row>
    <row r="66" spans="3:18" x14ac:dyDescent="0.2">
      <c r="C66" s="2" t="s">
        <v>22</v>
      </c>
      <c r="F66" s="2" t="s">
        <v>29</v>
      </c>
    </row>
    <row r="67" spans="3:18" x14ac:dyDescent="0.2">
      <c r="D67" s="2" t="s">
        <v>18</v>
      </c>
      <c r="I67" s="7">
        <v>2</v>
      </c>
      <c r="J67" s="7">
        <v>2</v>
      </c>
      <c r="K67" s="7">
        <v>2</v>
      </c>
      <c r="L67" s="7">
        <v>2</v>
      </c>
      <c r="M67" s="7">
        <v>2</v>
      </c>
      <c r="N67" s="7">
        <v>2</v>
      </c>
      <c r="O67" s="7">
        <v>2</v>
      </c>
      <c r="P67" s="7">
        <v>2</v>
      </c>
      <c r="Q67" s="7">
        <v>2</v>
      </c>
      <c r="R67" s="7">
        <v>2</v>
      </c>
    </row>
    <row r="68" spans="3:18" x14ac:dyDescent="0.2">
      <c r="D68" s="2" t="s">
        <v>19</v>
      </c>
      <c r="I68" s="7">
        <v>1</v>
      </c>
      <c r="J68" s="7">
        <v>1</v>
      </c>
      <c r="K68" s="7">
        <v>1</v>
      </c>
      <c r="L68" s="7">
        <v>1</v>
      </c>
      <c r="M68" s="7">
        <v>1</v>
      </c>
      <c r="N68" s="7">
        <v>1</v>
      </c>
      <c r="O68" s="7">
        <v>1</v>
      </c>
      <c r="P68" s="7">
        <v>1</v>
      </c>
      <c r="Q68" s="7">
        <v>1</v>
      </c>
      <c r="R68" s="7">
        <v>1</v>
      </c>
    </row>
    <row r="69" spans="3:18" x14ac:dyDescent="0.2">
      <c r="D69" s="2" t="s">
        <v>21</v>
      </c>
      <c r="I69" s="7">
        <v>1</v>
      </c>
      <c r="J69" s="7">
        <v>1</v>
      </c>
      <c r="K69" s="7">
        <v>1</v>
      </c>
      <c r="L69" s="7">
        <v>1</v>
      </c>
      <c r="M69" s="7">
        <v>1</v>
      </c>
      <c r="N69" s="7">
        <v>1</v>
      </c>
      <c r="O69" s="7">
        <v>1</v>
      </c>
      <c r="P69" s="7">
        <v>1</v>
      </c>
      <c r="Q69" s="7">
        <v>1</v>
      </c>
      <c r="R69" s="7">
        <v>1</v>
      </c>
    </row>
    <row r="70" spans="3:18" x14ac:dyDescent="0.2">
      <c r="D70" s="2" t="s">
        <v>20</v>
      </c>
      <c r="I70" s="7">
        <v>1</v>
      </c>
      <c r="J70" s="7">
        <v>1</v>
      </c>
      <c r="K70" s="7">
        <v>1</v>
      </c>
      <c r="L70" s="7">
        <v>1</v>
      </c>
      <c r="M70" s="7">
        <v>1</v>
      </c>
      <c r="N70" s="7">
        <v>1</v>
      </c>
      <c r="O70" s="7">
        <v>1</v>
      </c>
      <c r="P70" s="7">
        <v>1</v>
      </c>
      <c r="Q70" s="7">
        <v>1</v>
      </c>
      <c r="R70" s="7">
        <v>1</v>
      </c>
    </row>
    <row r="72" spans="3:18" x14ac:dyDescent="0.2">
      <c r="C72" s="2" t="s">
        <v>24</v>
      </c>
      <c r="F72" s="2" t="s">
        <v>30</v>
      </c>
    </row>
    <row r="73" spans="3:18" x14ac:dyDescent="0.2">
      <c r="D73" s="2" t="s">
        <v>18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3:18" x14ac:dyDescent="0.2">
      <c r="D74" s="2" t="s">
        <v>19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3:18" x14ac:dyDescent="0.2">
      <c r="D75" s="2" t="s">
        <v>21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</row>
    <row r="76" spans="3:18" x14ac:dyDescent="0.2">
      <c r="D76" s="2" t="s">
        <v>20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</row>
    <row r="78" spans="3:18" x14ac:dyDescent="0.2">
      <c r="C78" s="2" t="s">
        <v>23</v>
      </c>
      <c r="F78" s="2" t="s">
        <v>31</v>
      </c>
    </row>
    <row r="79" spans="3:18" x14ac:dyDescent="0.2">
      <c r="D79" s="2" t="s">
        <v>18</v>
      </c>
      <c r="I79" s="7">
        <v>30000</v>
      </c>
      <c r="J79" s="2">
        <f>I79*(1+J73)</f>
        <v>30000</v>
      </c>
      <c r="K79" s="2">
        <f t="shared" ref="K79:R82" si="17">J79*(1+K73)</f>
        <v>30000</v>
      </c>
      <c r="L79" s="2">
        <f t="shared" si="17"/>
        <v>30000</v>
      </c>
      <c r="M79" s="2">
        <f t="shared" si="17"/>
        <v>30000</v>
      </c>
      <c r="N79" s="2">
        <f t="shared" si="17"/>
        <v>30000</v>
      </c>
      <c r="O79" s="2">
        <f t="shared" si="17"/>
        <v>30000</v>
      </c>
      <c r="P79" s="2">
        <f t="shared" si="17"/>
        <v>30000</v>
      </c>
      <c r="Q79" s="2">
        <f t="shared" si="17"/>
        <v>30000</v>
      </c>
      <c r="R79" s="2">
        <f t="shared" si="17"/>
        <v>30000</v>
      </c>
    </row>
    <row r="80" spans="3:18" x14ac:dyDescent="0.2">
      <c r="D80" s="2" t="s">
        <v>19</v>
      </c>
      <c r="I80" s="7">
        <v>25000</v>
      </c>
      <c r="J80" s="2">
        <f>I80*(1+J74)</f>
        <v>25000</v>
      </c>
      <c r="K80" s="2">
        <f t="shared" si="17"/>
        <v>25000</v>
      </c>
      <c r="L80" s="2">
        <f t="shared" si="17"/>
        <v>25000</v>
      </c>
      <c r="M80" s="2">
        <f t="shared" si="17"/>
        <v>25000</v>
      </c>
      <c r="N80" s="2">
        <f t="shared" si="17"/>
        <v>25000</v>
      </c>
      <c r="O80" s="2">
        <f t="shared" si="17"/>
        <v>25000</v>
      </c>
      <c r="P80" s="2">
        <f t="shared" si="17"/>
        <v>25000</v>
      </c>
      <c r="Q80" s="2">
        <f t="shared" si="17"/>
        <v>25000</v>
      </c>
      <c r="R80" s="2">
        <f t="shared" si="17"/>
        <v>25000</v>
      </c>
    </row>
    <row r="81" spans="1:18" x14ac:dyDescent="0.2">
      <c r="D81" s="2" t="s">
        <v>21</v>
      </c>
      <c r="I81" s="7">
        <v>12000</v>
      </c>
      <c r="J81" s="2">
        <f>I81*(1+J75)</f>
        <v>12000</v>
      </c>
      <c r="K81" s="2">
        <f t="shared" si="17"/>
        <v>12000</v>
      </c>
      <c r="L81" s="2">
        <f t="shared" si="17"/>
        <v>12000</v>
      </c>
      <c r="M81" s="2">
        <f t="shared" si="17"/>
        <v>12000</v>
      </c>
      <c r="N81" s="2">
        <f t="shared" si="17"/>
        <v>12000</v>
      </c>
      <c r="O81" s="2">
        <f t="shared" si="17"/>
        <v>12000</v>
      </c>
      <c r="P81" s="2">
        <f t="shared" si="17"/>
        <v>12000</v>
      </c>
      <c r="Q81" s="2">
        <f t="shared" si="17"/>
        <v>12000</v>
      </c>
      <c r="R81" s="2">
        <f t="shared" si="17"/>
        <v>12000</v>
      </c>
    </row>
    <row r="82" spans="1:18" x14ac:dyDescent="0.2">
      <c r="D82" s="2" t="s">
        <v>20</v>
      </c>
      <c r="I82" s="7">
        <v>15000</v>
      </c>
      <c r="J82" s="2">
        <f>I82*(1+J76)</f>
        <v>15000</v>
      </c>
      <c r="K82" s="2">
        <f t="shared" si="17"/>
        <v>15000</v>
      </c>
      <c r="L82" s="2">
        <f t="shared" si="17"/>
        <v>15000</v>
      </c>
      <c r="M82" s="2">
        <f t="shared" si="17"/>
        <v>15000</v>
      </c>
      <c r="N82" s="2">
        <f t="shared" si="17"/>
        <v>15000</v>
      </c>
      <c r="O82" s="2">
        <f t="shared" si="17"/>
        <v>15000</v>
      </c>
      <c r="P82" s="2">
        <f t="shared" si="17"/>
        <v>15000</v>
      </c>
      <c r="Q82" s="2">
        <f t="shared" si="17"/>
        <v>15000</v>
      </c>
      <c r="R82" s="2">
        <f t="shared" si="17"/>
        <v>15000</v>
      </c>
    </row>
    <row r="84" spans="1:18" x14ac:dyDescent="0.2">
      <c r="C84" s="2" t="s">
        <v>32</v>
      </c>
      <c r="F84" s="2" t="s">
        <v>25</v>
      </c>
    </row>
    <row r="85" spans="1:18" x14ac:dyDescent="0.2">
      <c r="D85" s="2" t="s">
        <v>18</v>
      </c>
      <c r="I85" s="2">
        <f>I67*I79*I$8/1000</f>
        <v>720</v>
      </c>
      <c r="J85" s="2">
        <f t="shared" ref="J85:R88" si="18">J67*J79*J$8/1000</f>
        <v>720</v>
      </c>
      <c r="K85" s="2">
        <f t="shared" si="18"/>
        <v>720</v>
      </c>
      <c r="L85" s="2">
        <f t="shared" si="18"/>
        <v>720</v>
      </c>
      <c r="M85" s="2">
        <f t="shared" si="18"/>
        <v>720</v>
      </c>
      <c r="N85" s="2">
        <f t="shared" si="18"/>
        <v>720</v>
      </c>
      <c r="O85" s="2">
        <f t="shared" si="18"/>
        <v>720</v>
      </c>
      <c r="P85" s="2">
        <f t="shared" si="18"/>
        <v>720</v>
      </c>
      <c r="Q85" s="2">
        <f t="shared" si="18"/>
        <v>720</v>
      </c>
      <c r="R85" s="2">
        <f t="shared" si="18"/>
        <v>720</v>
      </c>
    </row>
    <row r="86" spans="1:18" x14ac:dyDescent="0.2">
      <c r="D86" s="2" t="s">
        <v>19</v>
      </c>
      <c r="I86" s="2">
        <f>I68*I80*I$8/1000</f>
        <v>300</v>
      </c>
      <c r="J86" s="2">
        <f t="shared" si="18"/>
        <v>300</v>
      </c>
      <c r="K86" s="2">
        <f t="shared" si="18"/>
        <v>300</v>
      </c>
      <c r="L86" s="2">
        <f t="shared" si="18"/>
        <v>300</v>
      </c>
      <c r="M86" s="2">
        <f t="shared" si="18"/>
        <v>300</v>
      </c>
      <c r="N86" s="2">
        <f t="shared" si="18"/>
        <v>300</v>
      </c>
      <c r="O86" s="2">
        <f t="shared" si="18"/>
        <v>300</v>
      </c>
      <c r="P86" s="2">
        <f t="shared" si="18"/>
        <v>300</v>
      </c>
      <c r="Q86" s="2">
        <f t="shared" si="18"/>
        <v>300</v>
      </c>
      <c r="R86" s="2">
        <f t="shared" si="18"/>
        <v>300</v>
      </c>
    </row>
    <row r="87" spans="1:18" x14ac:dyDescent="0.2">
      <c r="D87" s="2" t="s">
        <v>21</v>
      </c>
      <c r="I87" s="2">
        <f>I69*I81*I$8/1000</f>
        <v>144</v>
      </c>
      <c r="J87" s="2">
        <f t="shared" si="18"/>
        <v>144</v>
      </c>
      <c r="K87" s="2">
        <f t="shared" si="18"/>
        <v>144</v>
      </c>
      <c r="L87" s="2">
        <f t="shared" si="18"/>
        <v>144</v>
      </c>
      <c r="M87" s="2">
        <f t="shared" si="18"/>
        <v>144</v>
      </c>
      <c r="N87" s="2">
        <f t="shared" si="18"/>
        <v>144</v>
      </c>
      <c r="O87" s="2">
        <f t="shared" si="18"/>
        <v>144</v>
      </c>
      <c r="P87" s="2">
        <f t="shared" si="18"/>
        <v>144</v>
      </c>
      <c r="Q87" s="2">
        <f t="shared" si="18"/>
        <v>144</v>
      </c>
      <c r="R87" s="2">
        <f t="shared" si="18"/>
        <v>144</v>
      </c>
    </row>
    <row r="88" spans="1:18" x14ac:dyDescent="0.2">
      <c r="D88" s="2" t="s">
        <v>20</v>
      </c>
      <c r="I88" s="2">
        <f>I70*I82*I$8/1000</f>
        <v>180</v>
      </c>
      <c r="J88" s="2">
        <f t="shared" si="18"/>
        <v>180</v>
      </c>
      <c r="K88" s="2">
        <f t="shared" si="18"/>
        <v>180</v>
      </c>
      <c r="L88" s="2">
        <f t="shared" si="18"/>
        <v>180</v>
      </c>
      <c r="M88" s="2">
        <f t="shared" si="18"/>
        <v>180</v>
      </c>
      <c r="N88" s="2">
        <f t="shared" si="18"/>
        <v>180</v>
      </c>
      <c r="O88" s="2">
        <f t="shared" si="18"/>
        <v>180</v>
      </c>
      <c r="P88" s="2">
        <f t="shared" si="18"/>
        <v>180</v>
      </c>
      <c r="Q88" s="2">
        <f t="shared" si="18"/>
        <v>180</v>
      </c>
      <c r="R88" s="2">
        <f t="shared" si="18"/>
        <v>180</v>
      </c>
    </row>
    <row r="89" spans="1:18" ht="13.5" thickBot="1" x14ac:dyDescent="0.25">
      <c r="H89" s="16"/>
      <c r="I89" s="16">
        <f>SUM(I85:I88)</f>
        <v>1344</v>
      </c>
      <c r="J89" s="16">
        <f t="shared" ref="J89:R89" si="19">SUM(J85:J88)</f>
        <v>1344</v>
      </c>
      <c r="K89" s="16">
        <f t="shared" si="19"/>
        <v>1344</v>
      </c>
      <c r="L89" s="16">
        <f t="shared" si="19"/>
        <v>1344</v>
      </c>
      <c r="M89" s="16">
        <f t="shared" si="19"/>
        <v>1344</v>
      </c>
      <c r="N89" s="16">
        <f t="shared" si="19"/>
        <v>1344</v>
      </c>
      <c r="O89" s="16">
        <f t="shared" si="19"/>
        <v>1344</v>
      </c>
      <c r="P89" s="16">
        <f t="shared" si="19"/>
        <v>1344</v>
      </c>
      <c r="Q89" s="16">
        <f t="shared" si="19"/>
        <v>1344</v>
      </c>
      <c r="R89" s="16">
        <f t="shared" si="19"/>
        <v>1344</v>
      </c>
    </row>
    <row r="90" spans="1:18" ht="13.5" thickTop="1" x14ac:dyDescent="0.2"/>
    <row r="91" spans="1:18" x14ac:dyDescent="0.2">
      <c r="A91" s="11">
        <v>7</v>
      </c>
      <c r="B91" s="11" t="s">
        <v>68</v>
      </c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</row>
    <row r="93" spans="1:18" x14ac:dyDescent="0.2">
      <c r="C93" s="2" t="s">
        <v>68</v>
      </c>
      <c r="E93" s="10">
        <v>0.01</v>
      </c>
      <c r="F93" s="2" t="s">
        <v>69</v>
      </c>
      <c r="I93" s="2">
        <f t="shared" ref="I93:R93" si="20">$E93*(I38+I54+I62+I89+I18)</f>
        <v>46.093941200000003</v>
      </c>
      <c r="J93" s="2">
        <f t="shared" si="20"/>
        <v>46.093941200000003</v>
      </c>
      <c r="K93" s="2">
        <f t="shared" si="20"/>
        <v>73.093941200000003</v>
      </c>
      <c r="L93" s="2">
        <f t="shared" si="20"/>
        <v>73.093941200000003</v>
      </c>
      <c r="M93" s="2">
        <f t="shared" si="20"/>
        <v>73.093941200000003</v>
      </c>
      <c r="N93" s="2">
        <f t="shared" si="20"/>
        <v>73.093941200000003</v>
      </c>
      <c r="O93" s="2">
        <f t="shared" si="20"/>
        <v>74.713941200000008</v>
      </c>
      <c r="P93" s="2">
        <f t="shared" si="20"/>
        <v>74.713941200000008</v>
      </c>
      <c r="Q93" s="2">
        <f t="shared" si="20"/>
        <v>74.713941200000008</v>
      </c>
      <c r="R93" s="2">
        <f t="shared" si="20"/>
        <v>74.713941200000008</v>
      </c>
    </row>
    <row r="96" spans="1:18" x14ac:dyDescent="0.2">
      <c r="A96" s="11">
        <v>8</v>
      </c>
      <c r="B96" s="11" t="s">
        <v>74</v>
      </c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</row>
    <row r="98" spans="1:18" x14ac:dyDescent="0.2">
      <c r="C98" s="2" t="s">
        <v>1</v>
      </c>
      <c r="E98" s="7">
        <v>1</v>
      </c>
      <c r="F98" s="2" t="s">
        <v>75</v>
      </c>
      <c r="I98" s="2">
        <f t="shared" ref="I98:R98" si="21">$E98*I32/I7</f>
        <v>56.666666666666664</v>
      </c>
      <c r="J98" s="2">
        <f t="shared" si="21"/>
        <v>56.666666666666664</v>
      </c>
      <c r="K98" s="2">
        <f t="shared" si="21"/>
        <v>56.666666666666664</v>
      </c>
      <c r="L98" s="2">
        <f t="shared" si="21"/>
        <v>56.666666666666664</v>
      </c>
      <c r="M98" s="2">
        <f t="shared" si="21"/>
        <v>56.666666666666664</v>
      </c>
      <c r="N98" s="2">
        <f t="shared" si="21"/>
        <v>56.666666666666664</v>
      </c>
      <c r="O98" s="2">
        <f t="shared" si="21"/>
        <v>56.666666666666664</v>
      </c>
      <c r="P98" s="2">
        <f t="shared" si="21"/>
        <v>56.666666666666664</v>
      </c>
      <c r="Q98" s="2">
        <f t="shared" si="21"/>
        <v>56.666666666666664</v>
      </c>
      <c r="R98" s="2">
        <f t="shared" si="21"/>
        <v>56.666666666666664</v>
      </c>
    </row>
    <row r="100" spans="1:18" ht="13.5" thickBot="1" x14ac:dyDescent="0.25">
      <c r="B100" s="1"/>
    </row>
    <row r="101" spans="1:18" x14ac:dyDescent="0.2">
      <c r="A101" s="13" t="s">
        <v>44</v>
      </c>
      <c r="B101" s="14"/>
      <c r="C101" s="14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</row>
    <row r="102" spans="1:18" ht="13.5" thickBot="1" x14ac:dyDescent="0.25">
      <c r="A102" s="3" t="s">
        <v>61</v>
      </c>
      <c r="B102" s="3"/>
      <c r="C102" s="3"/>
      <c r="D102" s="4"/>
      <c r="E102" s="4"/>
      <c r="F102" s="5"/>
      <c r="G102" s="4" t="s">
        <v>9</v>
      </c>
      <c r="H102" s="33">
        <f t="shared" ref="H102:R102" si="22">H6</f>
        <v>0</v>
      </c>
      <c r="I102" s="33">
        <f t="shared" si="22"/>
        <v>1</v>
      </c>
      <c r="J102" s="33">
        <f t="shared" si="22"/>
        <v>2</v>
      </c>
      <c r="K102" s="33">
        <f t="shared" si="22"/>
        <v>3</v>
      </c>
      <c r="L102" s="33">
        <f t="shared" si="22"/>
        <v>4</v>
      </c>
      <c r="M102" s="33">
        <f t="shared" si="22"/>
        <v>5</v>
      </c>
      <c r="N102" s="33">
        <f t="shared" si="22"/>
        <v>6</v>
      </c>
      <c r="O102" s="33">
        <f t="shared" si="22"/>
        <v>7</v>
      </c>
      <c r="P102" s="33">
        <f t="shared" si="22"/>
        <v>8</v>
      </c>
      <c r="Q102" s="33">
        <f t="shared" si="22"/>
        <v>9</v>
      </c>
      <c r="R102" s="33">
        <f t="shared" si="22"/>
        <v>10</v>
      </c>
    </row>
    <row r="104" spans="1:18" x14ac:dyDescent="0.2">
      <c r="B104" s="2" t="s">
        <v>33</v>
      </c>
      <c r="I104" s="2">
        <f t="shared" ref="I104:R104" si="23">IF($H13-I6&lt;0,0,I32)</f>
        <v>20400</v>
      </c>
      <c r="J104" s="2">
        <f t="shared" si="23"/>
        <v>20400</v>
      </c>
      <c r="K104" s="2">
        <f t="shared" si="23"/>
        <v>20400</v>
      </c>
      <c r="L104" s="2">
        <f t="shared" si="23"/>
        <v>20400</v>
      </c>
      <c r="M104" s="2">
        <f t="shared" si="23"/>
        <v>20400</v>
      </c>
      <c r="N104" s="2">
        <f t="shared" si="23"/>
        <v>20400</v>
      </c>
      <c r="O104" s="2">
        <f t="shared" si="23"/>
        <v>20400</v>
      </c>
      <c r="P104" s="2">
        <f t="shared" si="23"/>
        <v>20400</v>
      </c>
      <c r="Q104" s="2">
        <f t="shared" si="23"/>
        <v>20400</v>
      </c>
      <c r="R104" s="2">
        <f t="shared" si="23"/>
        <v>20400</v>
      </c>
    </row>
    <row r="106" spans="1:18" x14ac:dyDescent="0.2">
      <c r="B106" s="2" t="s">
        <v>17</v>
      </c>
    </row>
    <row r="107" spans="1:18" x14ac:dyDescent="0.2">
      <c r="C107" s="2" t="s">
        <v>48</v>
      </c>
      <c r="I107" s="2">
        <f>IF($H13-I6&lt;0,0,-I38)</f>
        <v>-1920</v>
      </c>
      <c r="J107" s="2">
        <f t="shared" ref="J107:R107" si="24">IF($H13-J6&lt;0,0,-J38)</f>
        <v>-1920</v>
      </c>
      <c r="K107" s="2">
        <f t="shared" si="24"/>
        <v>-1920</v>
      </c>
      <c r="L107" s="2">
        <f t="shared" si="24"/>
        <v>-1920</v>
      </c>
      <c r="M107" s="2">
        <f t="shared" si="24"/>
        <v>-1920</v>
      </c>
      <c r="N107" s="2">
        <f t="shared" si="24"/>
        <v>-1920</v>
      </c>
      <c r="O107" s="2">
        <f t="shared" si="24"/>
        <v>-1920</v>
      </c>
      <c r="P107" s="2">
        <f t="shared" si="24"/>
        <v>-1920</v>
      </c>
      <c r="Q107" s="2">
        <f t="shared" si="24"/>
        <v>-1920</v>
      </c>
      <c r="R107" s="2">
        <f t="shared" si="24"/>
        <v>-1920</v>
      </c>
    </row>
    <row r="108" spans="1:18" x14ac:dyDescent="0.2">
      <c r="C108" s="2" t="s">
        <v>45</v>
      </c>
      <c r="I108" s="2">
        <f>IF($H13-I6&lt;0,0,-I54)</f>
        <v>-606</v>
      </c>
      <c r="J108" s="2">
        <f t="shared" ref="J108:R108" si="25">IF($H13-J6&lt;0,0,-J54)</f>
        <v>-606</v>
      </c>
      <c r="K108" s="2">
        <f t="shared" si="25"/>
        <v>-606</v>
      </c>
      <c r="L108" s="2">
        <f t="shared" si="25"/>
        <v>-606</v>
      </c>
      <c r="M108" s="2">
        <f t="shared" si="25"/>
        <v>-606</v>
      </c>
      <c r="N108" s="2">
        <f t="shared" si="25"/>
        <v>-606</v>
      </c>
      <c r="O108" s="2">
        <f t="shared" si="25"/>
        <v>-606</v>
      </c>
      <c r="P108" s="2">
        <f t="shared" si="25"/>
        <v>-606</v>
      </c>
      <c r="Q108" s="2">
        <f t="shared" si="25"/>
        <v>-606</v>
      </c>
      <c r="R108" s="2">
        <f t="shared" si="25"/>
        <v>-606</v>
      </c>
    </row>
    <row r="109" spans="1:18" x14ac:dyDescent="0.2">
      <c r="C109" s="2" t="s">
        <v>46</v>
      </c>
      <c r="I109" s="2">
        <f>IF($H13-I6&lt;0,0,-I62)</f>
        <v>-739.39411999999993</v>
      </c>
      <c r="J109" s="2">
        <f t="shared" ref="J109:R109" si="26">IF($H13-J6&lt;0,0,-J62)</f>
        <v>-739.39411999999993</v>
      </c>
      <c r="K109" s="2">
        <f t="shared" si="26"/>
        <v>-739.39411999999993</v>
      </c>
      <c r="L109" s="2">
        <f t="shared" si="26"/>
        <v>-739.39411999999993</v>
      </c>
      <c r="M109" s="2">
        <f t="shared" si="26"/>
        <v>-739.39411999999993</v>
      </c>
      <c r="N109" s="2">
        <f t="shared" si="26"/>
        <v>-739.39411999999993</v>
      </c>
      <c r="O109" s="2">
        <f t="shared" si="26"/>
        <v>-739.39411999999993</v>
      </c>
      <c r="P109" s="2">
        <f t="shared" si="26"/>
        <v>-739.39411999999993</v>
      </c>
      <c r="Q109" s="2">
        <f t="shared" si="26"/>
        <v>-739.39411999999993</v>
      </c>
      <c r="R109" s="2">
        <f t="shared" si="26"/>
        <v>-739.39411999999993</v>
      </c>
    </row>
    <row r="110" spans="1:18" x14ac:dyDescent="0.2">
      <c r="C110" s="2" t="s">
        <v>47</v>
      </c>
      <c r="I110" s="2">
        <f>IF($H13-I6&lt;0,0,-I89)</f>
        <v>-1344</v>
      </c>
      <c r="J110" s="2">
        <f t="shared" ref="J110:R110" si="27">IF($H13-J6&lt;0,0,-J89)</f>
        <v>-1344</v>
      </c>
      <c r="K110" s="2">
        <f t="shared" si="27"/>
        <v>-1344</v>
      </c>
      <c r="L110" s="2">
        <f t="shared" si="27"/>
        <v>-1344</v>
      </c>
      <c r="M110" s="2">
        <f t="shared" si="27"/>
        <v>-1344</v>
      </c>
      <c r="N110" s="2">
        <f t="shared" si="27"/>
        <v>-1344</v>
      </c>
      <c r="O110" s="2">
        <f t="shared" si="27"/>
        <v>-1344</v>
      </c>
      <c r="P110" s="2">
        <f t="shared" si="27"/>
        <v>-1344</v>
      </c>
      <c r="Q110" s="2">
        <f t="shared" si="27"/>
        <v>-1344</v>
      </c>
      <c r="R110" s="2">
        <f t="shared" si="27"/>
        <v>-1344</v>
      </c>
    </row>
    <row r="111" spans="1:18" x14ac:dyDescent="0.2">
      <c r="H111" s="9"/>
      <c r="I111" s="9">
        <f>SUM(I107:I110)</f>
        <v>-4609.3941199999999</v>
      </c>
      <c r="J111" s="9">
        <f t="shared" ref="J111:R111" si="28">SUM(J107:J110)</f>
        <v>-4609.3941199999999</v>
      </c>
      <c r="K111" s="9">
        <f t="shared" si="28"/>
        <v>-4609.3941199999999</v>
      </c>
      <c r="L111" s="9">
        <f t="shared" si="28"/>
        <v>-4609.3941199999999</v>
      </c>
      <c r="M111" s="9">
        <f t="shared" si="28"/>
        <v>-4609.3941199999999</v>
      </c>
      <c r="N111" s="9">
        <f t="shared" si="28"/>
        <v>-4609.3941199999999</v>
      </c>
      <c r="O111" s="9">
        <f t="shared" si="28"/>
        <v>-4609.3941199999999</v>
      </c>
      <c r="P111" s="9">
        <f t="shared" si="28"/>
        <v>-4609.3941199999999</v>
      </c>
      <c r="Q111" s="9">
        <f t="shared" si="28"/>
        <v>-4609.3941199999999</v>
      </c>
      <c r="R111" s="9">
        <f t="shared" si="28"/>
        <v>-4609.3941199999999</v>
      </c>
    </row>
    <row r="113" spans="2:18" x14ac:dyDescent="0.2">
      <c r="B113" s="2" t="s">
        <v>11</v>
      </c>
    </row>
    <row r="114" spans="2:18" x14ac:dyDescent="0.2">
      <c r="C114" s="2" t="s">
        <v>15</v>
      </c>
      <c r="I114" s="2">
        <f t="shared" ref="I114:R114" si="29">IF($H13-I6&lt;0,0,-I18)</f>
        <v>0</v>
      </c>
      <c r="J114" s="2">
        <f t="shared" si="29"/>
        <v>0</v>
      </c>
      <c r="K114" s="2">
        <f t="shared" si="29"/>
        <v>-2700</v>
      </c>
      <c r="L114" s="2">
        <f t="shared" si="29"/>
        <v>-2700</v>
      </c>
      <c r="M114" s="2">
        <f t="shared" si="29"/>
        <v>-2700</v>
      </c>
      <c r="N114" s="2">
        <f t="shared" si="29"/>
        <v>-2700</v>
      </c>
      <c r="O114" s="2">
        <f t="shared" si="29"/>
        <v>-2862</v>
      </c>
      <c r="P114" s="2">
        <f t="shared" si="29"/>
        <v>-2862</v>
      </c>
      <c r="Q114" s="2">
        <f t="shared" si="29"/>
        <v>-2862</v>
      </c>
      <c r="R114" s="2">
        <f t="shared" si="29"/>
        <v>-2862</v>
      </c>
    </row>
    <row r="115" spans="2:18" x14ac:dyDescent="0.2">
      <c r="C115" s="2" t="s">
        <v>16</v>
      </c>
      <c r="I115" s="2">
        <f t="shared" ref="I115:R115" si="30">-I14</f>
        <v>-4500</v>
      </c>
      <c r="J115" s="2">
        <f t="shared" si="30"/>
        <v>-4500</v>
      </c>
      <c r="K115" s="2">
        <f t="shared" si="30"/>
        <v>-4500</v>
      </c>
      <c r="L115" s="2">
        <f t="shared" si="30"/>
        <v>-4500</v>
      </c>
      <c r="M115" s="2">
        <f t="shared" si="30"/>
        <v>-4500</v>
      </c>
      <c r="N115" s="2">
        <f t="shared" si="30"/>
        <v>-4500</v>
      </c>
      <c r="O115" s="2">
        <f t="shared" si="30"/>
        <v>-4500</v>
      </c>
      <c r="P115" s="2">
        <f t="shared" si="30"/>
        <v>-4500</v>
      </c>
      <c r="Q115" s="2">
        <f t="shared" si="30"/>
        <v>-4500</v>
      </c>
      <c r="R115" s="2">
        <f t="shared" si="30"/>
        <v>-4500</v>
      </c>
    </row>
    <row r="116" spans="2:18" x14ac:dyDescent="0.2">
      <c r="C116" s="2" t="s">
        <v>68</v>
      </c>
      <c r="I116" s="2">
        <f t="shared" ref="I116:R116" si="31">IF($H13-I6&lt;0,0,-I93)</f>
        <v>-46.093941200000003</v>
      </c>
      <c r="J116" s="2">
        <f t="shared" si="31"/>
        <v>-46.093941200000003</v>
      </c>
      <c r="K116" s="2">
        <f t="shared" si="31"/>
        <v>-73.093941200000003</v>
      </c>
      <c r="L116" s="2">
        <f t="shared" si="31"/>
        <v>-73.093941200000003</v>
      </c>
      <c r="M116" s="2">
        <f t="shared" si="31"/>
        <v>-73.093941200000003</v>
      </c>
      <c r="N116" s="2">
        <f t="shared" si="31"/>
        <v>-73.093941200000003</v>
      </c>
      <c r="O116" s="2">
        <f t="shared" si="31"/>
        <v>-74.713941200000008</v>
      </c>
      <c r="P116" s="2">
        <f t="shared" si="31"/>
        <v>-74.713941200000008</v>
      </c>
      <c r="Q116" s="2">
        <f t="shared" si="31"/>
        <v>-74.713941200000008</v>
      </c>
      <c r="R116" s="2">
        <f t="shared" si="31"/>
        <v>-74.713941200000008</v>
      </c>
    </row>
    <row r="117" spans="2:18" x14ac:dyDescent="0.2">
      <c r="H117" s="9"/>
      <c r="I117" s="9">
        <f>SUM(I114:I116)</f>
        <v>-4546.0939411999998</v>
      </c>
      <c r="J117" s="9">
        <f t="shared" ref="J117:R117" si="32">SUM(J114:J116)</f>
        <v>-4546.0939411999998</v>
      </c>
      <c r="K117" s="9">
        <f t="shared" si="32"/>
        <v>-7273.0939411999998</v>
      </c>
      <c r="L117" s="9">
        <f t="shared" si="32"/>
        <v>-7273.0939411999998</v>
      </c>
      <c r="M117" s="9">
        <f t="shared" si="32"/>
        <v>-7273.0939411999998</v>
      </c>
      <c r="N117" s="9">
        <f t="shared" si="32"/>
        <v>-7273.0939411999998</v>
      </c>
      <c r="O117" s="9">
        <f t="shared" si="32"/>
        <v>-7436.7139411999997</v>
      </c>
      <c r="P117" s="9">
        <f t="shared" si="32"/>
        <v>-7436.7139411999997</v>
      </c>
      <c r="Q117" s="9">
        <f t="shared" si="32"/>
        <v>-7436.7139411999997</v>
      </c>
      <c r="R117" s="9">
        <f t="shared" si="32"/>
        <v>-7436.7139411999997</v>
      </c>
    </row>
    <row r="119" spans="2:18" x14ac:dyDescent="0.2">
      <c r="B119" s="2" t="s">
        <v>0</v>
      </c>
      <c r="I119" s="2">
        <f t="shared" ref="I119:R119" si="33">I104+I111+I117</f>
        <v>11244.511938799998</v>
      </c>
      <c r="J119" s="2">
        <f t="shared" si="33"/>
        <v>11244.511938799998</v>
      </c>
      <c r="K119" s="2">
        <f t="shared" si="33"/>
        <v>8517.5119387999985</v>
      </c>
      <c r="L119" s="2">
        <f t="shared" si="33"/>
        <v>8517.5119387999985</v>
      </c>
      <c r="M119" s="2">
        <f t="shared" si="33"/>
        <v>8517.5119387999985</v>
      </c>
      <c r="N119" s="2">
        <f t="shared" si="33"/>
        <v>8517.5119387999985</v>
      </c>
      <c r="O119" s="2">
        <f t="shared" si="33"/>
        <v>8353.8919387999995</v>
      </c>
      <c r="P119" s="2">
        <f t="shared" si="33"/>
        <v>8353.8919387999995</v>
      </c>
      <c r="Q119" s="2">
        <f t="shared" si="33"/>
        <v>8353.8919387999995</v>
      </c>
      <c r="R119" s="2">
        <f t="shared" si="33"/>
        <v>8353.8919387999995</v>
      </c>
    </row>
    <row r="120" spans="2:18" x14ac:dyDescent="0.2">
      <c r="C120" s="2" t="s">
        <v>57</v>
      </c>
      <c r="D120" s="2" t="s">
        <v>12</v>
      </c>
      <c r="I120" s="2">
        <f>-I115</f>
        <v>4500</v>
      </c>
      <c r="J120" s="2">
        <f t="shared" ref="J120:R120" si="34">-J115</f>
        <v>4500</v>
      </c>
      <c r="K120" s="2">
        <f t="shared" si="34"/>
        <v>4500</v>
      </c>
      <c r="L120" s="2">
        <f t="shared" si="34"/>
        <v>4500</v>
      </c>
      <c r="M120" s="2">
        <f t="shared" si="34"/>
        <v>4500</v>
      </c>
      <c r="N120" s="2">
        <f t="shared" si="34"/>
        <v>4500</v>
      </c>
      <c r="O120" s="2">
        <f t="shared" si="34"/>
        <v>4500</v>
      </c>
      <c r="P120" s="2">
        <f t="shared" si="34"/>
        <v>4500</v>
      </c>
      <c r="Q120" s="2">
        <f t="shared" si="34"/>
        <v>4500</v>
      </c>
      <c r="R120" s="2">
        <f t="shared" si="34"/>
        <v>4500</v>
      </c>
    </row>
    <row r="121" spans="2:18" x14ac:dyDescent="0.2">
      <c r="C121" s="2" t="s">
        <v>57</v>
      </c>
      <c r="D121" s="2" t="s">
        <v>58</v>
      </c>
      <c r="H121" s="18"/>
      <c r="I121" s="18">
        <f t="shared" ref="I121:R121" si="35">H98-I98</f>
        <v>-56.666666666666664</v>
      </c>
      <c r="J121" s="18">
        <f t="shared" si="35"/>
        <v>0</v>
      </c>
      <c r="K121" s="18">
        <f t="shared" si="35"/>
        <v>0</v>
      </c>
      <c r="L121" s="18">
        <f t="shared" si="35"/>
        <v>0</v>
      </c>
      <c r="M121" s="18">
        <f t="shared" si="35"/>
        <v>0</v>
      </c>
      <c r="N121" s="18">
        <f t="shared" si="35"/>
        <v>0</v>
      </c>
      <c r="O121" s="18">
        <f t="shared" si="35"/>
        <v>0</v>
      </c>
      <c r="P121" s="18">
        <f t="shared" si="35"/>
        <v>0</v>
      </c>
      <c r="Q121" s="18">
        <f t="shared" si="35"/>
        <v>0</v>
      </c>
      <c r="R121" s="18">
        <f t="shared" si="35"/>
        <v>0</v>
      </c>
    </row>
    <row r="122" spans="2:18" x14ac:dyDescent="0.2">
      <c r="B122" s="2" t="s">
        <v>59</v>
      </c>
      <c r="I122" s="2">
        <f>SUM(I119:I121)</f>
        <v>15687.845272133332</v>
      </c>
      <c r="J122" s="2">
        <f t="shared" ref="J122:R122" si="36">SUM(J119:J121)</f>
        <v>15744.511938799998</v>
      </c>
      <c r="K122" s="2">
        <f t="shared" si="36"/>
        <v>13017.511938799998</v>
      </c>
      <c r="L122" s="2">
        <f t="shared" si="36"/>
        <v>13017.511938799998</v>
      </c>
      <c r="M122" s="2">
        <f t="shared" si="36"/>
        <v>13017.511938799998</v>
      </c>
      <c r="N122" s="2">
        <f t="shared" si="36"/>
        <v>13017.511938799998</v>
      </c>
      <c r="O122" s="2">
        <f t="shared" si="36"/>
        <v>12853.891938799999</v>
      </c>
      <c r="P122" s="2">
        <f t="shared" si="36"/>
        <v>12853.891938799999</v>
      </c>
      <c r="Q122" s="2">
        <f t="shared" si="36"/>
        <v>12853.891938799999</v>
      </c>
      <c r="R122" s="2">
        <f t="shared" si="36"/>
        <v>12853.891938799999</v>
      </c>
    </row>
    <row r="123" spans="2:18" x14ac:dyDescent="0.2">
      <c r="C123" s="2" t="s">
        <v>10</v>
      </c>
      <c r="H123" s="2">
        <f>-H12</f>
        <v>-45000</v>
      </c>
    </row>
    <row r="124" spans="2:18" x14ac:dyDescent="0.2">
      <c r="C124" s="2" t="s">
        <v>60</v>
      </c>
      <c r="I124" s="2">
        <f t="shared" ref="I124:Q124" si="37">IF($H13-I6=0,I122/$H3,0)</f>
        <v>0</v>
      </c>
      <c r="J124" s="2">
        <f t="shared" si="37"/>
        <v>0</v>
      </c>
      <c r="K124" s="2">
        <f t="shared" si="37"/>
        <v>0</v>
      </c>
      <c r="L124" s="2">
        <f t="shared" si="37"/>
        <v>0</v>
      </c>
      <c r="M124" s="2">
        <f t="shared" si="37"/>
        <v>0</v>
      </c>
      <c r="N124" s="2">
        <f t="shared" si="37"/>
        <v>0</v>
      </c>
      <c r="O124" s="2">
        <f t="shared" si="37"/>
        <v>0</v>
      </c>
      <c r="P124" s="2">
        <f t="shared" si="37"/>
        <v>0</v>
      </c>
      <c r="Q124" s="2">
        <f t="shared" si="37"/>
        <v>0</v>
      </c>
      <c r="R124" s="20">
        <v>0</v>
      </c>
    </row>
    <row r="125" spans="2:18" ht="13.5" thickBot="1" x14ac:dyDescent="0.25">
      <c r="B125" s="2" t="s">
        <v>2</v>
      </c>
      <c r="H125" s="16">
        <f>SUM(H122:H124)</f>
        <v>-45000</v>
      </c>
      <c r="I125" s="16">
        <f t="shared" ref="I125:R125" si="38">SUM(I122:I124)</f>
        <v>15687.845272133332</v>
      </c>
      <c r="J125" s="16">
        <f t="shared" si="38"/>
        <v>15744.511938799998</v>
      </c>
      <c r="K125" s="16">
        <f t="shared" si="38"/>
        <v>13017.511938799998</v>
      </c>
      <c r="L125" s="16">
        <f t="shared" si="38"/>
        <v>13017.511938799998</v>
      </c>
      <c r="M125" s="16">
        <f t="shared" si="38"/>
        <v>13017.511938799998</v>
      </c>
      <c r="N125" s="16">
        <f t="shared" si="38"/>
        <v>13017.511938799998</v>
      </c>
      <c r="O125" s="16">
        <f t="shared" si="38"/>
        <v>12853.891938799999</v>
      </c>
      <c r="P125" s="16">
        <f t="shared" si="38"/>
        <v>12853.891938799999</v>
      </c>
      <c r="Q125" s="16">
        <f t="shared" si="38"/>
        <v>12853.891938799999</v>
      </c>
      <c r="R125" s="16">
        <f t="shared" si="38"/>
        <v>12853.891938799999</v>
      </c>
    </row>
    <row r="126" spans="2:18" ht="13.5" thickTop="1" x14ac:dyDescent="0.2">
      <c r="C126" s="2" t="s">
        <v>71</v>
      </c>
      <c r="H126" s="2">
        <f>H125</f>
        <v>-45000</v>
      </c>
      <c r="I126" s="2">
        <f>H126+I125</f>
        <v>-29312.154727866669</v>
      </c>
      <c r="J126" s="2">
        <f t="shared" ref="J126:R126" si="39">I126+J125</f>
        <v>-13567.642789066671</v>
      </c>
      <c r="K126" s="2">
        <f t="shared" si="39"/>
        <v>-550.1308502666725</v>
      </c>
      <c r="L126" s="2">
        <f t="shared" si="39"/>
        <v>12467.381088533326</v>
      </c>
      <c r="M126" s="2">
        <f t="shared" si="39"/>
        <v>25484.893027333324</v>
      </c>
      <c r="N126" s="2">
        <f t="shared" si="39"/>
        <v>38502.404966133327</v>
      </c>
      <c r="O126" s="2">
        <f t="shared" si="39"/>
        <v>51356.296904933326</v>
      </c>
      <c r="P126" s="2">
        <f t="shared" si="39"/>
        <v>64210.188843733325</v>
      </c>
      <c r="Q126" s="2">
        <f t="shared" si="39"/>
        <v>77064.080782533332</v>
      </c>
      <c r="R126" s="2">
        <f t="shared" si="39"/>
        <v>89917.972721333324</v>
      </c>
    </row>
    <row r="127" spans="2:18" x14ac:dyDescent="0.2">
      <c r="C127" s="2" t="s">
        <v>70</v>
      </c>
      <c r="H127" s="2">
        <f>H125*H128</f>
        <v>-45000</v>
      </c>
      <c r="I127" s="2">
        <f t="shared" ref="I127:R127" si="40">I125*I128</f>
        <v>14261.677520121211</v>
      </c>
      <c r="J127" s="2">
        <f t="shared" si="40"/>
        <v>13011.993337851238</v>
      </c>
      <c r="K127" s="2">
        <f t="shared" si="40"/>
        <v>9780.2493905334286</v>
      </c>
      <c r="L127" s="2">
        <f t="shared" si="40"/>
        <v>8891.135809575846</v>
      </c>
      <c r="M127" s="2">
        <f t="shared" si="40"/>
        <v>8082.8507359780397</v>
      </c>
      <c r="N127" s="2">
        <f t="shared" si="40"/>
        <v>7348.0461236164001</v>
      </c>
      <c r="O127" s="2">
        <f t="shared" si="40"/>
        <v>6596.0789992554546</v>
      </c>
      <c r="P127" s="2">
        <f t="shared" si="40"/>
        <v>5996.4354538685957</v>
      </c>
      <c r="Q127" s="2">
        <f t="shared" si="40"/>
        <v>5451.3049580623592</v>
      </c>
      <c r="R127" s="2">
        <f t="shared" si="40"/>
        <v>4955.7317800566898</v>
      </c>
    </row>
    <row r="128" spans="2:18" x14ac:dyDescent="0.2">
      <c r="D128" s="2" t="s">
        <v>73</v>
      </c>
      <c r="H128" s="19">
        <f t="shared" ref="H128:R128" si="41">1/(1+$H3)^H6</f>
        <v>1</v>
      </c>
      <c r="I128" s="19">
        <f t="shared" si="41"/>
        <v>0.90909090909090906</v>
      </c>
      <c r="J128" s="19">
        <f t="shared" si="41"/>
        <v>0.82644628099173545</v>
      </c>
      <c r="K128" s="19">
        <f t="shared" si="41"/>
        <v>0.75131480090157754</v>
      </c>
      <c r="L128" s="19">
        <f t="shared" si="41"/>
        <v>0.68301345536507052</v>
      </c>
      <c r="M128" s="19">
        <f t="shared" si="41"/>
        <v>0.62092132305915493</v>
      </c>
      <c r="N128" s="19">
        <f t="shared" si="41"/>
        <v>0.56447393005377722</v>
      </c>
      <c r="O128" s="19">
        <f t="shared" si="41"/>
        <v>0.51315811823070645</v>
      </c>
      <c r="P128" s="19">
        <f t="shared" si="41"/>
        <v>0.46650738020973315</v>
      </c>
      <c r="Q128" s="19">
        <f t="shared" si="41"/>
        <v>0.42409761837248466</v>
      </c>
      <c r="R128" s="19">
        <f t="shared" si="41"/>
        <v>0.38554328942953148</v>
      </c>
    </row>
    <row r="129" spans="8:18" x14ac:dyDescent="0.2"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</row>
  </sheetData>
  <pageMargins left="0.23622047244094491" right="0.23622047244094491" top="0.74803149606299213" bottom="0.74803149606299213" header="0.31496062992125984" footer="0.31496062992125984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3</vt:i4>
      </vt:variant>
    </vt:vector>
  </HeadingPairs>
  <TitlesOfParts>
    <vt:vector size="6" baseType="lpstr">
      <vt:lpstr>Template</vt:lpstr>
      <vt:lpstr>CT</vt:lpstr>
      <vt:lpstr>MRI</vt:lpstr>
      <vt:lpstr>CT!Print_Titles</vt:lpstr>
      <vt:lpstr>MRI!Print_Titles</vt:lpstr>
      <vt:lpstr>Template!Print_Titles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pn</cp:lastModifiedBy>
  <cp:lastPrinted>2020-10-02T02:03:07Z</cp:lastPrinted>
  <dcterms:created xsi:type="dcterms:W3CDTF">2015-10-17T15:45:58Z</dcterms:created>
  <dcterms:modified xsi:type="dcterms:W3CDTF">2020-10-02T02:03:19Z</dcterms:modified>
</cp:coreProperties>
</file>