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Blue\2.หน่วยงานคุณธรรม\66องค์กรคุณธรรม\สำรวจพฤติกรรมที่เปลี่ยนแปลงไป\"/>
    </mc:Choice>
  </mc:AlternateContent>
  <xr:revisionPtr revIDLastSave="0" documentId="13_ncr:1_{ACD76CEF-1DFD-4780-BFA2-1C87087D749E}" xr6:coauthVersionLast="47" xr6:coauthVersionMax="47" xr10:uidLastSave="{00000000-0000-0000-0000-000000000000}"/>
  <bookViews>
    <workbookView xWindow="-120" yWindow="-120" windowWidth="24240" windowHeight="13140" xr2:uid="{EA19ECD8-6E47-4E9F-B5D1-5B767EBEA27A}"/>
  </bookViews>
  <sheets>
    <sheet name="1.ข้อมูลทั่วไป" sheetId="1" r:id="rId1"/>
    <sheet name="2.แบบประเมิน" sheetId="2" r:id="rId2"/>
    <sheet name="Mean" sheetId="3" r:id="rId3"/>
    <sheet name="พอเพียง" sheetId="4" r:id="rId4"/>
    <sheet name="วินัย" sheetId="5" r:id="rId5"/>
    <sheet name="สุจริต" sheetId="6" r:id="rId6"/>
    <sheet name="จิตอาสา" sheetId="7" r:id="rId7"/>
    <sheet name="กตัญญู" sheetId="8" r:id="rId8"/>
    <sheet name="รวม" sheetId="9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9" l="1"/>
  <c r="D5" i="4"/>
  <c r="D10" i="4"/>
  <c r="B4" i="9"/>
  <c r="B4" i="4"/>
  <c r="A3" i="4"/>
  <c r="E34" i="3"/>
  <c r="D34" i="3"/>
  <c r="C34" i="3"/>
  <c r="B34" i="3"/>
  <c r="F33" i="3"/>
  <c r="G33" i="3" s="1"/>
  <c r="E33" i="3"/>
  <c r="D33" i="3"/>
  <c r="C33" i="3"/>
  <c r="B33" i="3"/>
  <c r="G32" i="3"/>
  <c r="B9" i="6" s="1"/>
  <c r="D9" i="6" s="1"/>
  <c r="F32" i="3"/>
  <c r="E32" i="3"/>
  <c r="D32" i="3"/>
  <c r="C32" i="3"/>
  <c r="B32" i="3"/>
  <c r="E31" i="3"/>
  <c r="D31" i="3"/>
  <c r="C31" i="3"/>
  <c r="B31" i="3"/>
  <c r="E30" i="3"/>
  <c r="D30" i="3"/>
  <c r="C30" i="3"/>
  <c r="B30" i="3"/>
  <c r="E29" i="3"/>
  <c r="D29" i="3"/>
  <c r="C29" i="3"/>
  <c r="B29" i="3"/>
  <c r="E28" i="3"/>
  <c r="D28" i="3"/>
  <c r="C28" i="3"/>
  <c r="B28" i="3"/>
  <c r="E27" i="3"/>
  <c r="D27" i="3"/>
  <c r="C27" i="3"/>
  <c r="B27" i="3"/>
  <c r="F26" i="3"/>
  <c r="G26" i="3" s="1"/>
  <c r="B9" i="5" s="1"/>
  <c r="D9" i="5" s="1"/>
  <c r="E26" i="3"/>
  <c r="D26" i="3"/>
  <c r="C26" i="3"/>
  <c r="B26" i="3"/>
  <c r="F25" i="3"/>
  <c r="G25" i="3" s="1"/>
  <c r="E25" i="3"/>
  <c r="D25" i="3"/>
  <c r="C25" i="3"/>
  <c r="B25" i="3"/>
  <c r="F24" i="3"/>
  <c r="G24" i="3" s="1"/>
  <c r="B8" i="7" s="1"/>
  <c r="D8" i="7" s="1"/>
  <c r="E24" i="3"/>
  <c r="D24" i="3"/>
  <c r="C24" i="3"/>
  <c r="B24" i="3"/>
  <c r="E23" i="3"/>
  <c r="D23" i="3"/>
  <c r="C23" i="3"/>
  <c r="B23" i="3"/>
  <c r="E22" i="3"/>
  <c r="D22" i="3"/>
  <c r="C22" i="3"/>
  <c r="B22" i="3"/>
  <c r="E21" i="3"/>
  <c r="D21" i="3"/>
  <c r="C21" i="3"/>
  <c r="B21" i="3"/>
  <c r="E20" i="3"/>
  <c r="D20" i="3"/>
  <c r="C20" i="3"/>
  <c r="B20" i="3"/>
  <c r="G19" i="3"/>
  <c r="B5" i="6" s="1"/>
  <c r="D5" i="6" s="1"/>
  <c r="E19" i="3"/>
  <c r="D19" i="3"/>
  <c r="C19" i="3"/>
  <c r="B19" i="3"/>
  <c r="E18" i="3"/>
  <c r="D18" i="3"/>
  <c r="C18" i="3"/>
  <c r="B18" i="3"/>
  <c r="F17" i="3"/>
  <c r="G17" i="3" s="1"/>
  <c r="E17" i="3"/>
  <c r="D17" i="3"/>
  <c r="C17" i="3"/>
  <c r="B17" i="3"/>
  <c r="G16" i="3"/>
  <c r="B6" i="7" s="1"/>
  <c r="D6" i="7" s="1"/>
  <c r="F16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E11" i="3"/>
  <c r="D11" i="3"/>
  <c r="C11" i="3"/>
  <c r="B11" i="3"/>
  <c r="F10" i="3"/>
  <c r="G10" i="3" s="1"/>
  <c r="B5" i="5" s="1"/>
  <c r="D5" i="5" s="1"/>
  <c r="E10" i="3"/>
  <c r="D10" i="3"/>
  <c r="C10" i="3"/>
  <c r="B10" i="3"/>
  <c r="F9" i="3"/>
  <c r="G9" i="3" s="1"/>
  <c r="E9" i="3"/>
  <c r="D9" i="3"/>
  <c r="C9" i="3"/>
  <c r="B9" i="3"/>
  <c r="F8" i="3"/>
  <c r="G8" i="3" s="1"/>
  <c r="B4" i="8" s="1"/>
  <c r="E8" i="3"/>
  <c r="D8" i="3"/>
  <c r="C8" i="3"/>
  <c r="B8" i="3"/>
  <c r="E7" i="3"/>
  <c r="D7" i="3"/>
  <c r="C7" i="3"/>
  <c r="B7" i="3"/>
  <c r="E6" i="3"/>
  <c r="D6" i="3"/>
  <c r="C6" i="3"/>
  <c r="B6" i="3"/>
  <c r="E5" i="3"/>
  <c r="D5" i="3"/>
  <c r="C5" i="3"/>
  <c r="B5" i="3"/>
  <c r="F39" i="2"/>
  <c r="F34" i="3" s="1"/>
  <c r="G34" i="3" s="1"/>
  <c r="B9" i="8" s="1"/>
  <c r="D9" i="8" s="1"/>
  <c r="F38" i="2"/>
  <c r="F37" i="2"/>
  <c r="F36" i="2"/>
  <c r="F31" i="3" s="1"/>
  <c r="G31" i="3" s="1"/>
  <c r="B9" i="4" s="1"/>
  <c r="D9" i="4" s="1"/>
  <c r="F35" i="2"/>
  <c r="F30" i="3" s="1"/>
  <c r="F34" i="2"/>
  <c r="F33" i="2"/>
  <c r="F28" i="3" s="1"/>
  <c r="G28" i="3" s="1"/>
  <c r="B8" i="6" s="1"/>
  <c r="D8" i="6" s="1"/>
  <c r="F32" i="2"/>
  <c r="F27" i="3" s="1"/>
  <c r="G27" i="3" s="1"/>
  <c r="F31" i="2"/>
  <c r="H26" i="3" s="1"/>
  <c r="C9" i="5" s="1"/>
  <c r="F30" i="2"/>
  <c r="F29" i="2"/>
  <c r="F28" i="2"/>
  <c r="F27" i="2"/>
  <c r="F22" i="3" s="1"/>
  <c r="F26" i="2"/>
  <c r="F25" i="2"/>
  <c r="F20" i="3" s="1"/>
  <c r="G20" i="3" s="1"/>
  <c r="B7" i="7" s="1"/>
  <c r="D7" i="7" s="1"/>
  <c r="F24" i="2"/>
  <c r="F19" i="3" s="1"/>
  <c r="F23" i="2"/>
  <c r="F22" i="2"/>
  <c r="F21" i="2"/>
  <c r="F20" i="2"/>
  <c r="F15" i="3" s="1"/>
  <c r="G15" i="3" s="1"/>
  <c r="B4" i="6" s="1"/>
  <c r="F19" i="2"/>
  <c r="F14" i="3" s="1"/>
  <c r="F18" i="2"/>
  <c r="F17" i="2"/>
  <c r="F12" i="3" s="1"/>
  <c r="G12" i="3" s="1"/>
  <c r="B6" i="4" s="1"/>
  <c r="D6" i="4" s="1"/>
  <c r="F16" i="2"/>
  <c r="F11" i="3" s="1"/>
  <c r="G11" i="3" s="1"/>
  <c r="F15" i="2"/>
  <c r="H10" i="3" s="1"/>
  <c r="C5" i="5" s="1"/>
  <c r="F14" i="2"/>
  <c r="F13" i="2"/>
  <c r="F12" i="2"/>
  <c r="F11" i="2"/>
  <c r="F6" i="3" s="1"/>
  <c r="F10" i="2"/>
  <c r="B28" i="1"/>
  <c r="C27" i="1"/>
  <c r="C24" i="1"/>
  <c r="B22" i="1"/>
  <c r="C18" i="1" s="1"/>
  <c r="C21" i="1"/>
  <c r="C20" i="1"/>
  <c r="C19" i="1"/>
  <c r="B16" i="1"/>
  <c r="C14" i="1" s="1"/>
  <c r="C12" i="1"/>
  <c r="B8" i="1"/>
  <c r="C7" i="1" s="1"/>
  <c r="B5" i="7" l="1"/>
  <c r="D5" i="7" s="1"/>
  <c r="H11" i="3"/>
  <c r="C5" i="7" s="1"/>
  <c r="B7" i="6"/>
  <c r="D7" i="6" s="1"/>
  <c r="H27" i="3"/>
  <c r="C7" i="6" s="1"/>
  <c r="B8" i="8"/>
  <c r="D8" i="8" s="1"/>
  <c r="H33" i="3"/>
  <c r="C8" i="8" s="1"/>
  <c r="D4" i="6"/>
  <c r="B6" i="8"/>
  <c r="D6" i="8" s="1"/>
  <c r="H25" i="3"/>
  <c r="C6" i="8" s="1"/>
  <c r="B5" i="4"/>
  <c r="H9" i="3"/>
  <c r="C5" i="4" s="1"/>
  <c r="H18" i="3"/>
  <c r="C7" i="5" s="1"/>
  <c r="D4" i="8"/>
  <c r="B5" i="8"/>
  <c r="D5" i="8" s="1"/>
  <c r="H17" i="3"/>
  <c r="C5" i="8" s="1"/>
  <c r="C13" i="1"/>
  <c r="H20" i="3"/>
  <c r="C7" i="7" s="1"/>
  <c r="C26" i="1"/>
  <c r="C25" i="1"/>
  <c r="C28" i="1" s="1"/>
  <c r="C15" i="1"/>
  <c r="C10" i="1"/>
  <c r="F21" i="3"/>
  <c r="G21" i="3" s="1"/>
  <c r="B8" i="4" s="1"/>
  <c r="D8" i="4" s="1"/>
  <c r="F18" i="3"/>
  <c r="G18" i="3" s="1"/>
  <c r="B7" i="5" s="1"/>
  <c r="D7" i="5" s="1"/>
  <c r="C6" i="1"/>
  <c r="C8" i="1" s="1"/>
  <c r="G6" i="3"/>
  <c r="G14" i="3"/>
  <c r="G22" i="3"/>
  <c r="G30" i="3"/>
  <c r="H12" i="3"/>
  <c r="C6" i="4" s="1"/>
  <c r="H28" i="3"/>
  <c r="C8" i="6" s="1"/>
  <c r="H34" i="3"/>
  <c r="C9" i="8" s="1"/>
  <c r="F13" i="3"/>
  <c r="G13" i="3" s="1"/>
  <c r="B6" i="5" s="1"/>
  <c r="D6" i="5" s="1"/>
  <c r="H15" i="3"/>
  <c r="C4" i="6" s="1"/>
  <c r="H31" i="3"/>
  <c r="C9" i="4" s="1"/>
  <c r="F7" i="3"/>
  <c r="G7" i="3" s="1"/>
  <c r="B4" i="7" s="1"/>
  <c r="F23" i="3"/>
  <c r="G23" i="3" s="1"/>
  <c r="B6" i="6" s="1"/>
  <c r="D6" i="6" s="1"/>
  <c r="F5" i="3"/>
  <c r="G5" i="3" s="1"/>
  <c r="H29" i="3"/>
  <c r="C9" i="7" s="1"/>
  <c r="F29" i="3"/>
  <c r="G29" i="3" s="1"/>
  <c r="B9" i="7" s="1"/>
  <c r="D9" i="7" s="1"/>
  <c r="H19" i="3"/>
  <c r="C5" i="6" s="1"/>
  <c r="C11" i="1"/>
  <c r="C22" i="1"/>
  <c r="H8" i="3"/>
  <c r="C4" i="8" s="1"/>
  <c r="H16" i="3"/>
  <c r="C6" i="7" s="1"/>
  <c r="H24" i="3"/>
  <c r="C8" i="7" s="1"/>
  <c r="H32" i="3"/>
  <c r="C9" i="6" s="1"/>
  <c r="B10" i="7" l="1"/>
  <c r="D4" i="7"/>
  <c r="H21" i="3"/>
  <c r="C8" i="4" s="1"/>
  <c r="B10" i="6"/>
  <c r="H23" i="3"/>
  <c r="C6" i="6" s="1"/>
  <c r="H30" i="3"/>
  <c r="C7" i="8" s="1"/>
  <c r="B7" i="8"/>
  <c r="D7" i="8" s="1"/>
  <c r="C16" i="1"/>
  <c r="C10" i="6"/>
  <c r="C6" i="9" s="1"/>
  <c r="H22" i="3"/>
  <c r="C8" i="5" s="1"/>
  <c r="B8" i="5"/>
  <c r="D8" i="5" s="1"/>
  <c r="H7" i="3"/>
  <c r="C4" i="7" s="1"/>
  <c r="C10" i="7" s="1"/>
  <c r="C7" i="9" s="1"/>
  <c r="H14" i="3"/>
  <c r="C7" i="4" s="1"/>
  <c r="B7" i="4"/>
  <c r="D7" i="4" s="1"/>
  <c r="D4" i="4"/>
  <c r="H6" i="3"/>
  <c r="C4" i="5" s="1"/>
  <c r="B4" i="5"/>
  <c r="H5" i="3"/>
  <c r="C4" i="4" s="1"/>
  <c r="H13" i="3"/>
  <c r="C6" i="5" s="1"/>
  <c r="C10" i="8"/>
  <c r="C8" i="9" s="1"/>
  <c r="B10" i="4" l="1"/>
  <c r="C10" i="4"/>
  <c r="C4" i="9" s="1"/>
  <c r="B6" i="9"/>
  <c r="D6" i="9" s="1"/>
  <c r="D10" i="6"/>
  <c r="B10" i="5"/>
  <c r="D4" i="5"/>
  <c r="C10" i="5"/>
  <c r="C5" i="9" s="1"/>
  <c r="B10" i="8"/>
  <c r="D10" i="7"/>
  <c r="B7" i="9"/>
  <c r="D7" i="9" s="1"/>
  <c r="D10" i="8" l="1"/>
  <c r="B8" i="9"/>
  <c r="D8" i="9" s="1"/>
  <c r="D10" i="5"/>
  <c r="B5" i="9"/>
  <c r="D5" i="9" s="1"/>
  <c r="C9" i="9"/>
  <c r="B9" i="9" l="1"/>
  <c r="D4" i="9"/>
</calcChain>
</file>

<file path=xl/sharedStrings.xml><?xml version="1.0" encoding="utf-8"?>
<sst xmlns="http://schemas.openxmlformats.org/spreadsheetml/2006/main" count="173" uniqueCount="94">
  <si>
    <t>แบบประเมินพฤติกรรมที่เปลี่ยนแปลงในทางที่ดีขึ้นตามคุณธรรมเป้าหมายที่กำหนด</t>
  </si>
  <si>
    <t>ข้อมูลทั่วไป</t>
  </si>
  <si>
    <t>จำนวน (คน)</t>
  </si>
  <si>
    <t>ร้อยละ</t>
  </si>
  <si>
    <t xml:space="preserve">1. เพศ </t>
  </si>
  <si>
    <t xml:space="preserve">      ชาย</t>
  </si>
  <si>
    <t xml:space="preserve">      หญิง</t>
  </si>
  <si>
    <t>รวม</t>
  </si>
  <si>
    <t>2. กลุ่มบุคลากร</t>
  </si>
  <si>
    <t xml:space="preserve">     ข้าราชการ</t>
  </si>
  <si>
    <t xml:space="preserve">     ลูกจ้างประจำ</t>
  </si>
  <si>
    <t xml:space="preserve">     พนักงานราชการ</t>
  </si>
  <si>
    <t xml:space="preserve">     พนักงานกระทรวงสาธารณสุข</t>
  </si>
  <si>
    <t xml:space="preserve">     ลูกจ้างชั่วคราว</t>
  </si>
  <si>
    <t xml:space="preserve">     จ้างเหมาบริการ</t>
  </si>
  <si>
    <t>3. อายุ</t>
  </si>
  <si>
    <t xml:space="preserve">     น้อยกว่า ๒๕ ปี</t>
  </si>
  <si>
    <t xml:space="preserve">     ๒๕ - ๔๐ ปี</t>
  </si>
  <si>
    <t xml:space="preserve">     41 - ๕๕ ปี</t>
  </si>
  <si>
    <t xml:space="preserve">     ๕๖ ปี ขึ้นไป</t>
  </si>
  <si>
    <t>4. การศึกษา</t>
  </si>
  <si>
    <t xml:space="preserve">     อนุปริญญา/เทียบเท่า</t>
  </si>
  <si>
    <t xml:space="preserve">     ปริญญาตรี</t>
  </si>
  <si>
    <t xml:space="preserve">     ปริญญาโท</t>
  </si>
  <si>
    <t xml:space="preserve">     ปริญญาเอก</t>
  </si>
  <si>
    <t>5. สังกัดกลุ่มงาน/กอง</t>
  </si>
  <si>
    <t>กองบริหารการสาธารณสุข</t>
  </si>
  <si>
    <t>ชื่อหน่วยงาน กองบริหารการสาธารณสุข</t>
  </si>
  <si>
    <t>สำนักงานปลัดกระทรวงสาธารณสุข</t>
  </si>
  <si>
    <t>ส่วนที่ 2 แบบประเมินพฤติกรรมที่เปลี่ยนแปลงในทางที่ดีขึ้นตามคุณธรรมเป้าหมายที่กำหนด</t>
  </si>
  <si>
    <t>ประเด็นคำถาม</t>
  </si>
  <si>
    <t>ระดับพฤติกรรม</t>
  </si>
  <si>
    <t>รวม(คน)</t>
  </si>
  <si>
    <t>S.D.</t>
  </si>
  <si>
    <t>ประจำ(คน)</t>
  </si>
  <si>
    <t>ส่วนใหญ่(คน)</t>
  </si>
  <si>
    <t>ส่วนน้อย(คน)</t>
  </si>
  <si>
    <t>ไม่เคย(คน)</t>
  </si>
  <si>
    <t xml:space="preserve">   1.  ฉันใช้จ่ายตามความจำเป็น โดยไม่ต้องยืมเงินผู้อื่น</t>
  </si>
  <si>
    <t xml:space="preserve">       2.  ฉันจะยึดถือกฎกติกาที่ได้ร่วมกันกำหนดไว้อย่างเคร่งครัด   ไม่ว่าจะเกิดอะไรขึ้นก็ตาม</t>
  </si>
  <si>
    <t xml:space="preserve">   3.  ฉันไม่อยากช่วยเหลือผู้อื่น เพราะทำให้เสียเวลา</t>
  </si>
  <si>
    <t xml:space="preserve">   4.  ฉันยึดมั่นทำความดี แม้จะอยู่ในสถานการณ์ยากลำบาก</t>
  </si>
  <si>
    <t xml:space="preserve">   5.  ฉันยอมเป็นหนี้เพื่อซื้อสิ่งของราคาแพงหากสิ่งนั้น ทำให้ฉันมีภาพลักษณ์ที่ดีขึ้น</t>
  </si>
  <si>
    <t xml:space="preserve">   6. หลายครั้งที่ฉันคิดว่า  ความมุมานะทำงานหนักเป็นสิ่งที่สูญเปล่า</t>
  </si>
  <si>
    <t xml:space="preserve">   7.  ฉันเข้าร่วมกิจกรรมเมื่อมีการประชาสัมพันธ์ขออาสาสมัคร เป็นตัวแทนของหน่วยงาน</t>
  </si>
  <si>
    <t>8.  ฉันพอใจกับชีวิตที่เป็นอยู่ ไม่อยากได้ อยากเป็นเหมือนคนอื่น</t>
  </si>
  <si>
    <t>9.  ฉันจะไม่ทำสิ่งที่ขัดแย้งกับข้อตกลงของสังคม ไม่ว่าจะมีใครรับรู้หรือไม่ก็ตาม</t>
  </si>
  <si>
    <t>10.  ฉันพิจารณาความจำเป็นและความคุ้มค่าก่อนตัดสินใจใช้จ่าย</t>
  </si>
  <si>
    <t>11.  ฉันยอมเสียผลประโยชน์ตนเอง ดีกว่าต้องเอาเปรียบผู้อื่น</t>
  </si>
  <si>
    <t>12.  ฉันคิดว่าเป็นหน้าที่ของทุกคนที่ต้องดูแลสาธารณสมบัติ</t>
  </si>
  <si>
    <t>13.  ฉันคิดว่าไม่จำเป็นต้องแสดงความขอบคุณ เมื่อฉันได้รับความช่วยเหลือ</t>
  </si>
  <si>
    <t>14.  ฉันสามารถควบคุมอารมณ์และการกระทำได้โดยไม่ส่งผลกระทบต่อผู้อื่น</t>
  </si>
  <si>
    <t>15.  ฉันปฏิบัติกับทุกคนเท่าเทียมกัน ไม่เลือกที่รักมักที่ชัง</t>
  </si>
  <si>
    <t>16.  ฉันให้คำปรึกษาแก่ผู้อื่นที่มาขอความช่วยเหลือเท่าที่ฉันสามารถช่วยเหลือได้</t>
  </si>
  <si>
    <t>17.  ฉันตัดสินใจเรื่องต่างๆ โดยใช้อารมณ์ความรู้สึกมากกว่าเหตุผล</t>
  </si>
  <si>
    <t>18.  หากไม่รู้ว่างานที่ได้รับมอบหมายนั้นจะทำให้สำเร็จได้หรือไม่  และทำอย่างไร  ฉันจะไม่ยอมอดทนทำงานนั้น</t>
  </si>
  <si>
    <t>19.  เมื่อจำเป็นต้องจ่ายเงินสำรองไปก่อน  ฉันมักเบิกเกินความเป็นจริง  เพราะฉันมีค่าใช้จ่ายส่วนเกินอื่นๆ อีกทำงานตรงไปตรงมา</t>
  </si>
  <si>
    <t>20.  ฉันสละเวลาส่วนตัวทำงาน เพื่อส่วนรวมตามความจำเป็น</t>
  </si>
  <si>
    <t>21.  ฉันดูแลผู้ที่ได้เลี้ยงดูฉัน ด้วยความรักและเอาใจใส่</t>
  </si>
  <si>
    <t>22.  เมื่อทำงานใดๆ  ฉันจะทุ่มเทความพยายามให้กับงานนั้น</t>
  </si>
  <si>
    <t>23.  ฉันมีจุดยืนที่ชัดเจน ในการต่อต้านการทุจริต แม้ต้องเดือดร้อน</t>
  </si>
  <si>
    <t>24.  ฉันให้สินน้ำใจแก่เจ้าหน้าที่ เพื่อแลกกับความสะดวกในการรับบริการ</t>
  </si>
  <si>
    <t>25.  สำหรับฉันแล้ววันหยุดไม่ใช่เรื่องที่สำคัญ  ฉันสามารถทำงานได้ในวันหยุด</t>
  </si>
  <si>
    <t>26.  ฉันประพฤติตนเป็นแบบอย่างที่ดี เพื่อส่งต่อความดีให้ผู้อื่นต่อไป</t>
  </si>
  <si>
    <t>27.  ฉันพยายามพัฒนาและปรับตนให้ทันกับความเปลี่ยนแปลงต่างๆ ที่เกิดขึ้น</t>
  </si>
  <si>
    <t>28.  ฉันมักลงข้อมูลเวลาการมาทำงานไม่ตรงตามความเป็นจริง  เพื่อให้เห็นว่าฉันขยันทำงาน</t>
  </si>
  <si>
    <t>29.  ฉันภูมิใจในตนเองเสมอ เมื่อได้ทำความดี แม้ไม่มีใครเห็น</t>
  </si>
  <si>
    <t>30.  ฉันปฏิบัติตนตามกฎระเบียบของสังคมเพราะไม่ต้องการให้สังคมเดือดร้อน</t>
  </si>
  <si>
    <t>ประจำ(คะแนน)</t>
  </si>
  <si>
    <t>ส่วนใหญ่(คะแนน)</t>
  </si>
  <si>
    <t>ส่วนน้อย(คะแนน)</t>
  </si>
  <si>
    <t>ไม่เคย(คะแนน)</t>
  </si>
  <si>
    <t>คุณธรรมพอเพียง</t>
  </si>
  <si>
    <t>S.D</t>
  </si>
  <si>
    <t>17.  ฉันตัดสินใจเรื่องต่าง ๆ โดยใช้อารมณ์ความรู้สึกมากกว่าเหตุผล</t>
  </si>
  <si>
    <t>27.  ฉันพยายามพัฒนาและปรับตนให้ทันกับความเปลี่ยนแปลงต่าง ๆ ที่เกิดขึ้น</t>
  </si>
  <si>
    <t>คุณธรรมวินัย</t>
  </si>
  <si>
    <t xml:space="preserve">      2.  ฉันจะยึดถือกฎกติกาที่ได้ร่วมกันกำหนดไว้อย่างเคร่งครัด ไม่ว่าจะเกิดอะไรขึ้นก็ตาม</t>
  </si>
  <si>
    <t xml:space="preserve">   6. หลายครั้งที่ฉันคิดว่าความมุมานะทำงานหนักเป็นสิ่งที่สูญเปล่า</t>
  </si>
  <si>
    <t>18.  หากไม่รู้ว่างานที่ได้รับมอบหมายนั้นจะทำให้สำเร็จได้หรือไม่ และทำอย่างไร ฉันจะไม่ยอมอดทนทำงานนั้น</t>
  </si>
  <si>
    <t>22.  เมื่อทำงานใด ๆ  ฉันจะทุ่มเทความพยายามให้กับงานนั้น</t>
  </si>
  <si>
    <t>คุณธรรมสุจริต</t>
  </si>
  <si>
    <t xml:space="preserve">19.  เมื่อจำเป็นต้องจ่ายเงินสำรองไปก่อน ฉันมักเบิกเกินความเป็นจริง เพราะฉันมีค่าใช้จ่ายส่วนเกินอื่น ๆ </t>
  </si>
  <si>
    <t>28.  ฉันมักลงข้อมูลเวลาการมาทำงานไม่ตรงตามความเป็นจริง เพื่อให้เห็นว่าฉันขยันทำงาน</t>
  </si>
  <si>
    <t>คุณธรรมจิตอาสา</t>
  </si>
  <si>
    <t>คุณธรรมกตัญญู</t>
  </si>
  <si>
    <t>คุณธรรม</t>
  </si>
  <si>
    <t>1. พอเพียง</t>
  </si>
  <si>
    <t xml:space="preserve">2. วินัย  </t>
  </si>
  <si>
    <t>3. สุจริต</t>
  </si>
  <si>
    <t>4. จิตอาสา</t>
  </si>
  <si>
    <t>5. กตัญญู</t>
  </si>
  <si>
    <t>ระดับพฤติกรรมคุณธรรมกองบริหารการสาธารณสุข (จำแนกเป็นรายด้าน)</t>
  </si>
  <si>
    <t>แบบประเมินพฤติกรรมที่เปลี่ยนแปลงในทางที่ดีขึ้นตามคุณธรรมเป้าหมายที่กำหนด
กองบริหารการสาธารณสุข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</si>
</sst>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b/>
      <sz val="20"/>
      <color theme="1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rgb="FF0070C0"/>
      <name val="TH SarabunPSK"/>
      <family val="2"/>
    </font>
    <font>
      <sz val="16"/>
      <color rgb="FF0070C0"/>
      <name val="TH SarabunPSK"/>
      <family val="2"/>
    </font>
    <font>
      <b/>
      <sz val="14"/>
      <color theme="1"/>
      <name val="TH SarabunPSK"/>
      <family val="2"/>
    </font>
    <font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/>
    <xf numFmtId="0" fontId="4" fillId="3" borderId="10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4" fillId="0" borderId="2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8" fillId="0" borderId="2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2" xfId="0" applyFont="1" applyBorder="1" applyAlignment="1">
      <alignment horizontal="left" vertical="center" wrapText="1" inden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/>
    <xf numFmtId="0" fontId="10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vertical="center" wrapText="1" indent="2"/>
    </xf>
    <xf numFmtId="0" fontId="9" fillId="0" borderId="2" xfId="0" applyFont="1" applyBorder="1" applyAlignment="1">
      <alignment horizontal="left" vertical="center" wrapText="1" indent="2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2"/>
    </xf>
    <xf numFmtId="0" fontId="12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0" xfId="0" applyNumberFormat="1" applyFont="1"/>
    <xf numFmtId="2" fontId="8" fillId="0" borderId="0" xfId="0" applyNumberFormat="1" applyFont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0" xfId="0" applyNumberFormat="1" applyFont="1"/>
    <xf numFmtId="2" fontId="9" fillId="0" borderId="0" xfId="0" applyNumberFormat="1" applyFont="1" applyAlignment="1">
      <alignment horizontal="left"/>
    </xf>
    <xf numFmtId="0" fontId="9" fillId="0" borderId="0" xfId="0" applyFont="1"/>
    <xf numFmtId="0" fontId="9" fillId="0" borderId="2" xfId="0" applyFont="1" applyBorder="1" applyAlignment="1">
      <alignment horizontal="left" vertical="center" indent="1"/>
    </xf>
    <xf numFmtId="0" fontId="4" fillId="0" borderId="0" xfId="0" applyFont="1" applyAlignment="1">
      <alignment horizontal="center"/>
    </xf>
    <xf numFmtId="2" fontId="5" fillId="0" borderId="2" xfId="0" applyNumberFormat="1" applyFont="1" applyBorder="1"/>
    <xf numFmtId="0" fontId="5" fillId="0" borderId="2" xfId="0" applyFont="1" applyBorder="1" applyAlignment="1">
      <alignment horizontal="left" vertical="center" wrapText="1" indent="1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2"/>
    </xf>
    <xf numFmtId="0" fontId="5" fillId="4" borderId="2" xfId="0" applyFont="1" applyFill="1" applyBorder="1" applyAlignment="1">
      <alignment horizontal="left" vertical="center" wrapText="1" indent="2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right" vertical="center" wrapText="1" indent="2"/>
    </xf>
    <xf numFmtId="0" fontId="4" fillId="0" borderId="2" xfId="0" applyFont="1" applyBorder="1" applyAlignment="1">
      <alignment horizontal="right" vertical="center" wrapText="1" indent="2"/>
    </xf>
    <xf numFmtId="2" fontId="5" fillId="0" borderId="0" xfId="0" applyNumberFormat="1" applyFont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 indent="1"/>
    </xf>
    <xf numFmtId="2" fontId="10" fillId="0" borderId="2" xfId="0" applyNumberFormat="1" applyFont="1" applyBorder="1" applyAlignment="1">
      <alignment horizontal="center" vertical="center"/>
    </xf>
    <xf numFmtId="0" fontId="10" fillId="0" borderId="0" xfId="0" applyFont="1"/>
    <xf numFmtId="0" fontId="10" fillId="4" borderId="2" xfId="0" applyFont="1" applyFill="1" applyBorder="1" applyAlignment="1">
      <alignment horizontal="left" vertical="center" wrapText="1" indent="2"/>
    </xf>
    <xf numFmtId="0" fontId="10" fillId="4" borderId="2" xfId="0" applyFont="1" applyFill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wrapText="1" indent="2"/>
    </xf>
    <xf numFmtId="2" fontId="10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0" fillId="0" borderId="0" xfId="0" applyNumberFormat="1"/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2</xdr:row>
      <xdr:rowOff>142875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8AC59C85-2317-414C-8FA8-F5A772B0437C}"/>
                </a:ext>
              </a:extLst>
            </xdr:cNvPr>
            <xdr:cNvSpPr txBox="1"/>
          </xdr:nvSpPr>
          <xdr:spPr>
            <a:xfrm>
              <a:off x="9944100" y="6953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8AC59C85-2317-414C-8FA8-F5A772B0437C}"/>
                </a:ext>
              </a:extLst>
            </xdr:cNvPr>
            <xdr:cNvSpPr txBox="1"/>
          </xdr:nvSpPr>
          <xdr:spPr>
            <a:xfrm>
              <a:off x="9944100" y="6953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0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24FD2160-38C4-4639-8A81-F5E82543B6E5}"/>
                </a:ext>
              </a:extLst>
            </xdr:cNvPr>
            <xdr:cNvSpPr txBox="1"/>
          </xdr:nvSpPr>
          <xdr:spPr>
            <a:xfrm>
              <a:off x="5105400" y="6096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24FD2160-38C4-4639-8A81-F5E82543B6E5}"/>
                </a:ext>
              </a:extLst>
            </xdr:cNvPr>
            <xdr:cNvSpPr txBox="1"/>
          </xdr:nvSpPr>
          <xdr:spPr>
            <a:xfrm>
              <a:off x="5105400" y="6096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2</xdr:row>
      <xdr:rowOff>9525</xdr:rowOff>
    </xdr:from>
    <xdr:ext cx="404813" cy="314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5264410E-B18D-4AD4-999D-C6981DE87B45}"/>
                </a:ext>
              </a:extLst>
            </xdr:cNvPr>
            <xdr:cNvSpPr txBox="1"/>
          </xdr:nvSpPr>
          <xdr:spPr>
            <a:xfrm>
              <a:off x="5248275" y="619125"/>
              <a:ext cx="404813" cy="314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5264410E-B18D-4AD4-999D-C6981DE87B45}"/>
                </a:ext>
              </a:extLst>
            </xdr:cNvPr>
            <xdr:cNvSpPr txBox="1"/>
          </xdr:nvSpPr>
          <xdr:spPr>
            <a:xfrm>
              <a:off x="5248275" y="619125"/>
              <a:ext cx="404813" cy="314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2</xdr:row>
      <xdr:rowOff>28575</xdr:rowOff>
    </xdr:from>
    <xdr:ext cx="404813" cy="2571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7E1C68BD-EF81-41A5-911C-E444222FD6B2}"/>
                </a:ext>
              </a:extLst>
            </xdr:cNvPr>
            <xdr:cNvSpPr txBox="1"/>
          </xdr:nvSpPr>
          <xdr:spPr>
            <a:xfrm>
              <a:off x="5038725" y="638175"/>
              <a:ext cx="404813" cy="2571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7E1C68BD-EF81-41A5-911C-E444222FD6B2}"/>
                </a:ext>
              </a:extLst>
            </xdr:cNvPr>
            <xdr:cNvSpPr txBox="1"/>
          </xdr:nvSpPr>
          <xdr:spPr>
            <a:xfrm>
              <a:off x="5038725" y="638175"/>
              <a:ext cx="404813" cy="2571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2</xdr:row>
      <xdr:rowOff>28575</xdr:rowOff>
    </xdr:from>
    <xdr:ext cx="404813" cy="3333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6BF145C2-F449-40A5-A707-B5F967FB6D5F}"/>
                </a:ext>
              </a:extLst>
            </xdr:cNvPr>
            <xdr:cNvSpPr txBox="1"/>
          </xdr:nvSpPr>
          <xdr:spPr>
            <a:xfrm>
              <a:off x="5181600" y="638175"/>
              <a:ext cx="404813" cy="333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6BF145C2-F449-40A5-A707-B5F967FB6D5F}"/>
                </a:ext>
              </a:extLst>
            </xdr:cNvPr>
            <xdr:cNvSpPr txBox="1"/>
          </xdr:nvSpPr>
          <xdr:spPr>
            <a:xfrm>
              <a:off x="5181600" y="638175"/>
              <a:ext cx="404813" cy="333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1</xdr:rowOff>
    </xdr:from>
    <xdr:ext cx="404813" cy="342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417692AB-F665-491D-8E9C-DDAF1D020B95}"/>
                </a:ext>
              </a:extLst>
            </xdr:cNvPr>
            <xdr:cNvSpPr txBox="1"/>
          </xdr:nvSpPr>
          <xdr:spPr>
            <a:xfrm>
              <a:off x="4791075" y="533401"/>
              <a:ext cx="404813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417692AB-F665-491D-8E9C-DDAF1D020B95}"/>
                </a:ext>
              </a:extLst>
            </xdr:cNvPr>
            <xdr:cNvSpPr txBox="1"/>
          </xdr:nvSpPr>
          <xdr:spPr>
            <a:xfrm>
              <a:off x="4791075" y="533401"/>
              <a:ext cx="404813" cy="3429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2</xdr:row>
      <xdr:rowOff>38101</xdr:rowOff>
    </xdr:from>
    <xdr:ext cx="404813" cy="2996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01325CF3-0540-46CF-B767-52BC6EB39337}"/>
                </a:ext>
              </a:extLst>
            </xdr:cNvPr>
            <xdr:cNvSpPr txBox="1"/>
          </xdr:nvSpPr>
          <xdr:spPr>
            <a:xfrm>
              <a:off x="1352550" y="696192"/>
              <a:ext cx="404813" cy="299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01325CF3-0540-46CF-B767-52BC6EB39337}"/>
                </a:ext>
              </a:extLst>
            </xdr:cNvPr>
            <xdr:cNvSpPr txBox="1"/>
          </xdr:nvSpPr>
          <xdr:spPr>
            <a:xfrm>
              <a:off x="1352550" y="696192"/>
              <a:ext cx="404813" cy="2996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.1%20&#3611;&#3637;&#3591;&#3610;&#3611;&#3619;&#3632;&#3617;&#3634;&#3603;%202565/9%20&#3649;&#3610;&#3610;&#3611;&#3619;&#3632;&#3648;&#3617;&#3636;&#3609;&#3614;&#3620;&#3605;&#3636;&#3585;&#3619;&#3619;&#3617;/&#3649;&#3610;&#3610;&#3611;&#3619;&#3632;&#3648;&#3617;&#3636;&#3609;&#3614;&#3620;&#3605;&#3636;&#3585;&#3619;&#3619;&#3617;&#3624;&#3611;&#3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.ข้อมูลทั่วไป"/>
      <sheetName val="2.แบบประเมิน"/>
      <sheetName val="Mean"/>
      <sheetName val="พอเพียง"/>
      <sheetName val="วินัย"/>
      <sheetName val="สุจริต"/>
      <sheetName val="จิตอาสา"/>
      <sheetName val="กตัญญู"/>
      <sheetName val="รวม"/>
    </sheetNames>
    <sheetDataSet>
      <sheetData sheetId="0" refreshError="1"/>
      <sheetData sheetId="1" refreshError="1"/>
      <sheetData sheetId="2" refreshError="1"/>
      <sheetData sheetId="3" refreshError="1">
        <row r="8">
          <cell r="A8" t="str">
            <v>ประเด็นคำถาม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2C693-3EA9-4521-B154-B092AB25D825}">
  <dimension ref="A1:C29"/>
  <sheetViews>
    <sheetView tabSelected="1" topLeftCell="A22" zoomScale="110" zoomScaleNormal="110" workbookViewId="0">
      <selection activeCell="A30" sqref="A30"/>
    </sheetView>
  </sheetViews>
  <sheetFormatPr defaultRowHeight="14.25" x14ac:dyDescent="0.2"/>
  <cols>
    <col min="1" max="1" width="37.5" customWidth="1"/>
    <col min="2" max="2" width="23.25" style="1" customWidth="1"/>
    <col min="3" max="3" width="21.125" style="1" customWidth="1"/>
  </cols>
  <sheetData>
    <row r="1" spans="1:3" ht="33" customHeight="1" x14ac:dyDescent="0.2"/>
    <row r="2" spans="1:3" ht="58.5" customHeight="1" x14ac:dyDescent="0.65">
      <c r="A2" s="89" t="s">
        <v>93</v>
      </c>
      <c r="B2" s="90"/>
      <c r="C2" s="90"/>
    </row>
    <row r="3" spans="1:3" x14ac:dyDescent="0.2">
      <c r="A3" s="3"/>
      <c r="B3" s="3"/>
      <c r="C3" s="3"/>
    </row>
    <row r="4" spans="1:3" ht="24" x14ac:dyDescent="0.2">
      <c r="A4" s="4" t="s">
        <v>1</v>
      </c>
      <c r="B4" s="5" t="s">
        <v>2</v>
      </c>
      <c r="C4" s="5" t="s">
        <v>3</v>
      </c>
    </row>
    <row r="5" spans="1:3" ht="24" x14ac:dyDescent="0.2">
      <c r="A5" s="91" t="s">
        <v>4</v>
      </c>
      <c r="B5" s="92"/>
      <c r="C5" s="93"/>
    </row>
    <row r="6" spans="1:3" ht="24" x14ac:dyDescent="0.2">
      <c r="A6" s="6" t="s">
        <v>5</v>
      </c>
      <c r="B6" s="7">
        <v>30</v>
      </c>
      <c r="C6" s="8">
        <f>B$6*100/B$8</f>
        <v>16.042780748663102</v>
      </c>
    </row>
    <row r="7" spans="1:3" ht="24" x14ac:dyDescent="0.2">
      <c r="A7" s="6" t="s">
        <v>6</v>
      </c>
      <c r="B7" s="7">
        <v>157</v>
      </c>
      <c r="C7" s="8">
        <f>B$7*100/B$8</f>
        <v>83.957219251336895</v>
      </c>
    </row>
    <row r="8" spans="1:3" ht="24" x14ac:dyDescent="0.2">
      <c r="A8" s="9" t="s">
        <v>7</v>
      </c>
      <c r="B8" s="10">
        <f>SUM(B$6:B$7)</f>
        <v>187</v>
      </c>
      <c r="C8" s="11">
        <f>SUM(C$6:C$7)</f>
        <v>100</v>
      </c>
    </row>
    <row r="9" spans="1:3" ht="24" x14ac:dyDescent="0.2">
      <c r="A9" s="94" t="s">
        <v>8</v>
      </c>
      <c r="B9" s="95"/>
      <c r="C9" s="96"/>
    </row>
    <row r="10" spans="1:3" ht="24" x14ac:dyDescent="0.2">
      <c r="A10" s="12" t="s">
        <v>9</v>
      </c>
      <c r="B10" s="7">
        <v>130</v>
      </c>
      <c r="C10" s="8">
        <f>B$10*100/B$16</f>
        <v>69.518716577540104</v>
      </c>
    </row>
    <row r="11" spans="1:3" ht="24" x14ac:dyDescent="0.2">
      <c r="A11" s="12" t="s">
        <v>10</v>
      </c>
      <c r="B11" s="7">
        <v>19</v>
      </c>
      <c r="C11" s="8">
        <f>B$11*100/B$16</f>
        <v>10.160427807486631</v>
      </c>
    </row>
    <row r="12" spans="1:3" ht="24" x14ac:dyDescent="0.2">
      <c r="A12" s="12" t="s">
        <v>11</v>
      </c>
      <c r="B12" s="7">
        <v>8</v>
      </c>
      <c r="C12" s="8">
        <f>B$12*100/B$16</f>
        <v>4.2780748663101607</v>
      </c>
    </row>
    <row r="13" spans="1:3" ht="24" x14ac:dyDescent="0.55000000000000004">
      <c r="A13" s="13" t="s">
        <v>12</v>
      </c>
      <c r="B13" s="14">
        <v>0</v>
      </c>
      <c r="C13" s="8">
        <f>B$13*100/B$16</f>
        <v>0</v>
      </c>
    </row>
    <row r="14" spans="1:3" ht="24" x14ac:dyDescent="0.55000000000000004">
      <c r="A14" s="15" t="s">
        <v>13</v>
      </c>
      <c r="B14" s="14">
        <v>3</v>
      </c>
      <c r="C14" s="8">
        <f>B$14*100/B$16</f>
        <v>1.6042780748663101</v>
      </c>
    </row>
    <row r="15" spans="1:3" ht="24" x14ac:dyDescent="0.2">
      <c r="A15" s="12" t="s">
        <v>14</v>
      </c>
      <c r="B15" s="14">
        <v>27</v>
      </c>
      <c r="C15" s="8">
        <f>B$15*100/B$16</f>
        <v>14.438502673796792</v>
      </c>
    </row>
    <row r="16" spans="1:3" ht="24" x14ac:dyDescent="0.2">
      <c r="A16" s="16" t="s">
        <v>7</v>
      </c>
      <c r="B16" s="16">
        <f>SUM(B$10:B$15)</f>
        <v>187</v>
      </c>
      <c r="C16" s="8">
        <f>SUM(C$10:C$15)</f>
        <v>100</v>
      </c>
    </row>
    <row r="17" spans="1:3" ht="24" x14ac:dyDescent="0.2">
      <c r="A17" s="91" t="s">
        <v>15</v>
      </c>
      <c r="B17" s="92"/>
      <c r="C17" s="93"/>
    </row>
    <row r="18" spans="1:3" ht="24" x14ac:dyDescent="0.2">
      <c r="A18" s="17" t="s">
        <v>16</v>
      </c>
      <c r="B18" s="7">
        <v>9</v>
      </c>
      <c r="C18" s="8">
        <f>B$18*100/B$22</f>
        <v>4.8128342245989302</v>
      </c>
    </row>
    <row r="19" spans="1:3" ht="24" x14ac:dyDescent="0.2">
      <c r="A19" s="17" t="s">
        <v>17</v>
      </c>
      <c r="B19" s="7">
        <v>99</v>
      </c>
      <c r="C19" s="8">
        <f>B$19*100/B$22</f>
        <v>52.941176470588232</v>
      </c>
    </row>
    <row r="20" spans="1:3" ht="24" x14ac:dyDescent="0.2">
      <c r="A20" s="17" t="s">
        <v>18</v>
      </c>
      <c r="B20" s="7">
        <v>50</v>
      </c>
      <c r="C20" s="8">
        <f>B$20*100/B$22</f>
        <v>26.737967914438503</v>
      </c>
    </row>
    <row r="21" spans="1:3" ht="24" x14ac:dyDescent="0.2">
      <c r="A21" s="17" t="s">
        <v>19</v>
      </c>
      <c r="B21" s="7">
        <v>29</v>
      </c>
      <c r="C21" s="8">
        <f>B$21*100/B$22</f>
        <v>15.508021390374331</v>
      </c>
    </row>
    <row r="22" spans="1:3" ht="24" x14ac:dyDescent="0.2">
      <c r="A22" s="16" t="s">
        <v>7</v>
      </c>
      <c r="B22" s="16">
        <f>SUM(B$18:B$21)</f>
        <v>187</v>
      </c>
      <c r="C22" s="8">
        <f>SUM(C$18:C$21)</f>
        <v>100</v>
      </c>
    </row>
    <row r="23" spans="1:3" ht="24" x14ac:dyDescent="0.2">
      <c r="A23" s="91" t="s">
        <v>20</v>
      </c>
      <c r="B23" s="92"/>
      <c r="C23" s="93"/>
    </row>
    <row r="24" spans="1:3" ht="24" x14ac:dyDescent="0.55000000000000004">
      <c r="A24" s="18" t="s">
        <v>21</v>
      </c>
      <c r="B24" s="7">
        <v>24</v>
      </c>
      <c r="C24" s="8">
        <f>B$24*100/B$28</f>
        <v>12.834224598930481</v>
      </c>
    </row>
    <row r="25" spans="1:3" ht="24" x14ac:dyDescent="0.55000000000000004">
      <c r="A25" s="18" t="s">
        <v>22</v>
      </c>
      <c r="B25" s="7">
        <v>125</v>
      </c>
      <c r="C25" s="8">
        <f>B$25*100/B$28</f>
        <v>66.844919786096256</v>
      </c>
    </row>
    <row r="26" spans="1:3" ht="24" x14ac:dyDescent="0.55000000000000004">
      <c r="A26" s="18" t="s">
        <v>23</v>
      </c>
      <c r="B26" s="7">
        <v>37</v>
      </c>
      <c r="C26" s="8">
        <f>B$26*100/B$28</f>
        <v>19.786096256684491</v>
      </c>
    </row>
    <row r="27" spans="1:3" ht="24" x14ac:dyDescent="0.55000000000000004">
      <c r="A27" s="18" t="s">
        <v>24</v>
      </c>
      <c r="B27" s="7">
        <v>1</v>
      </c>
      <c r="C27" s="8">
        <f>B$27*100/B$28</f>
        <v>0.53475935828877008</v>
      </c>
    </row>
    <row r="28" spans="1:3" ht="24" x14ac:dyDescent="0.55000000000000004">
      <c r="A28" s="19" t="s">
        <v>7</v>
      </c>
      <c r="B28" s="20">
        <f>SUM(B$24:B$27)</f>
        <v>187</v>
      </c>
      <c r="C28" s="21">
        <f>SUM(C$24:C$27)</f>
        <v>99.999999999999986</v>
      </c>
    </row>
    <row r="29" spans="1:3" ht="24" x14ac:dyDescent="0.55000000000000004">
      <c r="A29" s="22" t="s">
        <v>25</v>
      </c>
      <c r="B29" s="87" t="s">
        <v>26</v>
      </c>
      <c r="C29" s="88"/>
    </row>
  </sheetData>
  <mergeCells count="6">
    <mergeCell ref="B29:C29"/>
    <mergeCell ref="A2:C2"/>
    <mergeCell ref="A5:C5"/>
    <mergeCell ref="A9:C9"/>
    <mergeCell ref="A17:C17"/>
    <mergeCell ref="A2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97FC4-A4F3-4FDE-B996-51D27ACE3CEC}">
  <sheetPr>
    <pageSetUpPr fitToPage="1"/>
  </sheetPr>
  <dimension ref="A1:H39"/>
  <sheetViews>
    <sheetView topLeftCell="A34" zoomScaleNormal="100" workbookViewId="0">
      <selection activeCell="A40" sqref="A40"/>
    </sheetView>
  </sheetViews>
  <sheetFormatPr defaultRowHeight="24" x14ac:dyDescent="0.2"/>
  <cols>
    <col min="1" max="1" width="53" customWidth="1"/>
    <col min="2" max="2" width="13.875" style="1" customWidth="1"/>
    <col min="3" max="3" width="15" style="1" customWidth="1"/>
    <col min="4" max="4" width="12.25" style="1" customWidth="1"/>
    <col min="5" max="5" width="13.25" style="1" customWidth="1"/>
    <col min="6" max="6" width="18.375" style="45" customWidth="1"/>
    <col min="7" max="7" width="9" hidden="1" customWidth="1"/>
  </cols>
  <sheetData>
    <row r="1" spans="1:8" ht="30.75" x14ac:dyDescent="0.2">
      <c r="A1" s="98" t="s">
        <v>0</v>
      </c>
      <c r="B1" s="98"/>
      <c r="C1" s="98"/>
      <c r="D1" s="98"/>
      <c r="E1" s="98"/>
      <c r="F1" s="98"/>
      <c r="G1" s="98"/>
    </row>
    <row r="2" spans="1:8" ht="30.75" x14ac:dyDescent="0.2">
      <c r="A2" s="98" t="s">
        <v>27</v>
      </c>
      <c r="B2" s="98"/>
      <c r="C2" s="98"/>
      <c r="D2" s="98"/>
      <c r="E2" s="98"/>
      <c r="F2" s="98"/>
      <c r="G2" s="98"/>
    </row>
    <row r="3" spans="1:8" ht="30.75" x14ac:dyDescent="0.2">
      <c r="A3" s="98" t="s">
        <v>28</v>
      </c>
      <c r="B3" s="98"/>
      <c r="C3" s="98"/>
      <c r="D3" s="98"/>
      <c r="E3" s="98"/>
      <c r="F3" s="98"/>
      <c r="G3" s="98"/>
    </row>
    <row r="5" spans="1:8" ht="14.25" x14ac:dyDescent="0.2">
      <c r="A5" s="99"/>
      <c r="B5" s="99"/>
      <c r="C5" s="99"/>
      <c r="D5" s="99"/>
      <c r="E5" s="99"/>
      <c r="F5" s="99"/>
    </row>
    <row r="6" spans="1:8" ht="27.75" x14ac:dyDescent="0.2">
      <c r="A6" s="100" t="s">
        <v>29</v>
      </c>
      <c r="B6" s="100"/>
      <c r="C6" s="100"/>
      <c r="D6" s="100"/>
      <c r="E6" s="100"/>
      <c r="F6" s="100"/>
      <c r="G6" s="100"/>
    </row>
    <row r="8" spans="1:8" x14ac:dyDescent="0.55000000000000004">
      <c r="A8" s="101" t="s">
        <v>30</v>
      </c>
      <c r="B8" s="101" t="s">
        <v>31</v>
      </c>
      <c r="C8" s="101"/>
      <c r="D8" s="101"/>
      <c r="E8" s="101"/>
      <c r="F8" s="101" t="s">
        <v>32</v>
      </c>
      <c r="G8" s="101" t="s">
        <v>33</v>
      </c>
      <c r="H8" s="23"/>
    </row>
    <row r="9" spans="1:8" x14ac:dyDescent="0.2">
      <c r="A9" s="101"/>
      <c r="B9" s="16" t="s">
        <v>34</v>
      </c>
      <c r="C9" s="16" t="s">
        <v>35</v>
      </c>
      <c r="D9" s="16" t="s">
        <v>36</v>
      </c>
      <c r="E9" s="16" t="s">
        <v>37</v>
      </c>
      <c r="F9" s="102"/>
      <c r="G9" s="101"/>
    </row>
    <row r="10" spans="1:8" x14ac:dyDescent="0.2">
      <c r="A10" s="25" t="s">
        <v>38</v>
      </c>
      <c r="B10" s="26">
        <v>128</v>
      </c>
      <c r="C10" s="26">
        <v>44</v>
      </c>
      <c r="D10" s="26">
        <v>11</v>
      </c>
      <c r="E10" s="26">
        <v>4</v>
      </c>
      <c r="F10" s="27">
        <f>SUM(B$10:E$10)</f>
        <v>187</v>
      </c>
      <c r="G10" s="28"/>
    </row>
    <row r="11" spans="1:8" ht="43.5" x14ac:dyDescent="0.2">
      <c r="A11" s="29" t="s">
        <v>39</v>
      </c>
      <c r="B11" s="30">
        <v>90</v>
      </c>
      <c r="C11" s="30">
        <v>95</v>
      </c>
      <c r="D11" s="30">
        <v>1</v>
      </c>
      <c r="E11" s="30">
        <v>1</v>
      </c>
      <c r="F11" s="27">
        <f>SUM(B$11:E$11)</f>
        <v>187</v>
      </c>
      <c r="G11" s="31"/>
    </row>
    <row r="12" spans="1:8" s="36" customFormat="1" x14ac:dyDescent="0.2">
      <c r="A12" s="32" t="s">
        <v>40</v>
      </c>
      <c r="B12" s="33">
        <v>5</v>
      </c>
      <c r="C12" s="33">
        <v>7</v>
      </c>
      <c r="D12" s="33">
        <v>72</v>
      </c>
      <c r="E12" s="33">
        <v>103</v>
      </c>
      <c r="F12" s="34">
        <f>SUM(B$12:E$12)</f>
        <v>187</v>
      </c>
      <c r="G12" s="35"/>
    </row>
    <row r="13" spans="1:8" x14ac:dyDescent="0.2">
      <c r="A13" s="25" t="s">
        <v>41</v>
      </c>
      <c r="B13" s="26">
        <v>88</v>
      </c>
      <c r="C13" s="26">
        <v>92</v>
      </c>
      <c r="D13" s="26">
        <v>6</v>
      </c>
      <c r="E13" s="26">
        <v>1</v>
      </c>
      <c r="F13" s="27">
        <f>SUM(B$13:E$13)</f>
        <v>187</v>
      </c>
      <c r="G13" s="28"/>
    </row>
    <row r="14" spans="1:8" s="36" customFormat="1" ht="43.5" x14ac:dyDescent="0.2">
      <c r="A14" s="32" t="s">
        <v>42</v>
      </c>
      <c r="B14" s="33">
        <v>4</v>
      </c>
      <c r="C14" s="33">
        <v>4</v>
      </c>
      <c r="D14" s="33">
        <v>56</v>
      </c>
      <c r="E14" s="33">
        <v>123</v>
      </c>
      <c r="F14" s="34">
        <f>SUM(B$14:E$14)</f>
        <v>187</v>
      </c>
      <c r="G14" s="35"/>
    </row>
    <row r="15" spans="1:8" s="36" customFormat="1" x14ac:dyDescent="0.2">
      <c r="A15" s="32" t="s">
        <v>43</v>
      </c>
      <c r="B15" s="37">
        <v>5</v>
      </c>
      <c r="C15" s="37">
        <v>24</v>
      </c>
      <c r="D15" s="37">
        <v>78</v>
      </c>
      <c r="E15" s="37">
        <v>80</v>
      </c>
      <c r="F15" s="34">
        <f>SUM(B$15:E$15)</f>
        <v>187</v>
      </c>
      <c r="G15" s="38"/>
    </row>
    <row r="16" spans="1:8" ht="43.5" x14ac:dyDescent="0.2">
      <c r="A16" s="25" t="s">
        <v>44</v>
      </c>
      <c r="B16" s="30">
        <v>30</v>
      </c>
      <c r="C16" s="30">
        <v>107</v>
      </c>
      <c r="D16" s="30">
        <v>47</v>
      </c>
      <c r="E16" s="30">
        <v>3</v>
      </c>
      <c r="F16" s="27">
        <f>SUM(B$16:E$16)</f>
        <v>187</v>
      </c>
      <c r="G16" s="31"/>
    </row>
    <row r="17" spans="1:7" x14ac:dyDescent="0.2">
      <c r="A17" s="39" t="s">
        <v>45</v>
      </c>
      <c r="B17" s="26">
        <v>96</v>
      </c>
      <c r="C17" s="26">
        <v>73</v>
      </c>
      <c r="D17" s="26">
        <v>14</v>
      </c>
      <c r="E17" s="26">
        <v>4</v>
      </c>
      <c r="F17" s="27">
        <f>SUM(B$17:E$17)</f>
        <v>187</v>
      </c>
      <c r="G17" s="31"/>
    </row>
    <row r="18" spans="1:7" x14ac:dyDescent="0.2">
      <c r="A18" s="39" t="s">
        <v>46</v>
      </c>
      <c r="B18" s="26">
        <v>101</v>
      </c>
      <c r="C18" s="26">
        <v>77</v>
      </c>
      <c r="D18" s="26">
        <v>5</v>
      </c>
      <c r="E18" s="26">
        <v>4</v>
      </c>
      <c r="F18" s="27">
        <f>SUM(B$18:E$18)</f>
        <v>187</v>
      </c>
      <c r="G18" s="28"/>
    </row>
    <row r="19" spans="1:7" x14ac:dyDescent="0.2">
      <c r="A19" s="39" t="s">
        <v>47</v>
      </c>
      <c r="B19" s="26">
        <v>101</v>
      </c>
      <c r="C19" s="26">
        <v>82</v>
      </c>
      <c r="D19" s="26">
        <v>4</v>
      </c>
      <c r="E19" s="26">
        <v>0</v>
      </c>
      <c r="F19" s="27">
        <f>SUM(B$19:E$19)</f>
        <v>187</v>
      </c>
      <c r="G19" s="28"/>
    </row>
    <row r="20" spans="1:7" x14ac:dyDescent="0.2">
      <c r="A20" s="39" t="s">
        <v>48</v>
      </c>
      <c r="B20" s="26">
        <v>94</v>
      </c>
      <c r="C20" s="26">
        <v>80</v>
      </c>
      <c r="D20" s="26">
        <v>9</v>
      </c>
      <c r="E20" s="26">
        <v>4</v>
      </c>
      <c r="F20" s="24">
        <f>SUM(B$20:E$20)</f>
        <v>187</v>
      </c>
      <c r="G20" s="31"/>
    </row>
    <row r="21" spans="1:7" x14ac:dyDescent="0.2">
      <c r="A21" s="39" t="s">
        <v>49</v>
      </c>
      <c r="B21" s="26">
        <v>146</v>
      </c>
      <c r="C21" s="26">
        <v>37</v>
      </c>
      <c r="D21" s="26">
        <v>3</v>
      </c>
      <c r="E21" s="26">
        <v>1</v>
      </c>
      <c r="F21" s="24">
        <f>SUM(B$21:E$21)</f>
        <v>187</v>
      </c>
      <c r="G21" s="28"/>
    </row>
    <row r="22" spans="1:7" s="36" customFormat="1" x14ac:dyDescent="0.2">
      <c r="A22" s="40" t="s">
        <v>50</v>
      </c>
      <c r="B22" s="33">
        <v>14</v>
      </c>
      <c r="C22" s="33">
        <v>5</v>
      </c>
      <c r="D22" s="33">
        <v>20</v>
      </c>
      <c r="E22" s="33">
        <v>148</v>
      </c>
      <c r="F22" s="41">
        <f>SUM(B$22:E$22)</f>
        <v>187</v>
      </c>
      <c r="G22" s="35"/>
    </row>
    <row r="23" spans="1:7" x14ac:dyDescent="0.2">
      <c r="A23" s="39" t="s">
        <v>51</v>
      </c>
      <c r="B23" s="26">
        <v>70</v>
      </c>
      <c r="C23" s="26">
        <v>98</v>
      </c>
      <c r="D23" s="26">
        <v>18</v>
      </c>
      <c r="E23" s="26">
        <v>1</v>
      </c>
      <c r="F23" s="27">
        <f>SUM(B$23:E$23)</f>
        <v>187</v>
      </c>
      <c r="G23" s="28"/>
    </row>
    <row r="24" spans="1:7" x14ac:dyDescent="0.2">
      <c r="A24" s="39" t="s">
        <v>52</v>
      </c>
      <c r="B24" s="26">
        <v>107</v>
      </c>
      <c r="C24" s="26">
        <v>76</v>
      </c>
      <c r="D24" s="26">
        <v>2</v>
      </c>
      <c r="E24" s="26">
        <v>2</v>
      </c>
      <c r="F24" s="27">
        <f>SUM(B$24:E$24)</f>
        <v>187</v>
      </c>
      <c r="G24" s="28"/>
    </row>
    <row r="25" spans="1:7" x14ac:dyDescent="0.2">
      <c r="A25" s="39" t="s">
        <v>53</v>
      </c>
      <c r="B25" s="26">
        <v>145</v>
      </c>
      <c r="C25" s="26">
        <v>41</v>
      </c>
      <c r="D25" s="26">
        <v>1</v>
      </c>
      <c r="E25" s="26">
        <v>0</v>
      </c>
      <c r="F25" s="27">
        <f>SUM(B$25:E$25)</f>
        <v>187</v>
      </c>
      <c r="G25" s="28"/>
    </row>
    <row r="26" spans="1:7" s="36" customFormat="1" x14ac:dyDescent="0.2">
      <c r="A26" s="40" t="s">
        <v>54</v>
      </c>
      <c r="B26" s="33">
        <v>7</v>
      </c>
      <c r="C26" s="33">
        <v>21</v>
      </c>
      <c r="D26" s="33">
        <v>96</v>
      </c>
      <c r="E26" s="33">
        <v>63</v>
      </c>
      <c r="F26" s="34">
        <f>SUM(B$26:E$26)</f>
        <v>187</v>
      </c>
      <c r="G26" s="97"/>
    </row>
    <row r="27" spans="1:7" s="36" customFormat="1" ht="43.5" x14ac:dyDescent="0.2">
      <c r="A27" s="40" t="s">
        <v>55</v>
      </c>
      <c r="B27" s="33">
        <v>5</v>
      </c>
      <c r="C27" s="33">
        <v>17</v>
      </c>
      <c r="D27" s="33">
        <v>72</v>
      </c>
      <c r="E27" s="33">
        <v>93</v>
      </c>
      <c r="F27" s="34">
        <f>SUM(B$27:E$27)</f>
        <v>187</v>
      </c>
      <c r="G27" s="97"/>
    </row>
    <row r="28" spans="1:7" s="36" customFormat="1" ht="43.5" x14ac:dyDescent="0.2">
      <c r="A28" s="40" t="s">
        <v>56</v>
      </c>
      <c r="B28" s="33">
        <v>5</v>
      </c>
      <c r="C28" s="33">
        <v>17</v>
      </c>
      <c r="D28" s="33">
        <v>36</v>
      </c>
      <c r="E28" s="33">
        <v>129</v>
      </c>
      <c r="F28" s="34">
        <f>SUM(B$28:E$28)</f>
        <v>187</v>
      </c>
      <c r="G28" s="35"/>
    </row>
    <row r="29" spans="1:7" x14ac:dyDescent="0.2">
      <c r="A29" s="39" t="s">
        <v>57</v>
      </c>
      <c r="B29" s="26">
        <v>64</v>
      </c>
      <c r="C29" s="26">
        <v>92</v>
      </c>
      <c r="D29" s="26">
        <v>31</v>
      </c>
      <c r="E29" s="26">
        <v>0</v>
      </c>
      <c r="F29" s="27">
        <f>SUM(B$29:E$29)</f>
        <v>187</v>
      </c>
      <c r="G29" s="31"/>
    </row>
    <row r="30" spans="1:7" x14ac:dyDescent="0.2">
      <c r="A30" s="39" t="s">
        <v>58</v>
      </c>
      <c r="B30" s="26">
        <v>150</v>
      </c>
      <c r="C30" s="26">
        <v>35</v>
      </c>
      <c r="D30" s="26">
        <v>2</v>
      </c>
      <c r="E30" s="26">
        <v>0</v>
      </c>
      <c r="F30" s="27">
        <f>SUM(B$30:E$30)</f>
        <v>187</v>
      </c>
      <c r="G30" s="28"/>
    </row>
    <row r="31" spans="1:7" x14ac:dyDescent="0.2">
      <c r="A31" s="39" t="s">
        <v>59</v>
      </c>
      <c r="B31" s="26">
        <v>138</v>
      </c>
      <c r="C31" s="26">
        <v>47</v>
      </c>
      <c r="D31" s="26">
        <v>2</v>
      </c>
      <c r="E31" s="26">
        <v>0</v>
      </c>
      <c r="F31" s="27">
        <f>SUM(B$31:E$31)</f>
        <v>187</v>
      </c>
      <c r="G31" s="31"/>
    </row>
    <row r="32" spans="1:7" x14ac:dyDescent="0.2">
      <c r="A32" s="39" t="s">
        <v>60</v>
      </c>
      <c r="B32" s="26">
        <v>101</v>
      </c>
      <c r="C32" s="26">
        <v>76</v>
      </c>
      <c r="D32" s="26">
        <v>9</v>
      </c>
      <c r="E32" s="26">
        <v>1</v>
      </c>
      <c r="F32" s="27">
        <f>SUM(B$32:E$32)</f>
        <v>187</v>
      </c>
      <c r="G32" s="28"/>
    </row>
    <row r="33" spans="1:7" s="36" customFormat="1" x14ac:dyDescent="0.2">
      <c r="A33" s="40" t="s">
        <v>61</v>
      </c>
      <c r="B33" s="33">
        <v>7</v>
      </c>
      <c r="C33" s="33">
        <v>17</v>
      </c>
      <c r="D33" s="33">
        <v>40</v>
      </c>
      <c r="E33" s="33">
        <v>123</v>
      </c>
      <c r="F33" s="34">
        <f>SUM(B$33:E$33)</f>
        <v>187</v>
      </c>
      <c r="G33" s="97"/>
    </row>
    <row r="34" spans="1:7" x14ac:dyDescent="0.2">
      <c r="A34" s="39" t="s">
        <v>62</v>
      </c>
      <c r="B34" s="26">
        <v>43</v>
      </c>
      <c r="C34" s="26">
        <v>56</v>
      </c>
      <c r="D34" s="26">
        <v>68</v>
      </c>
      <c r="E34" s="26">
        <v>20</v>
      </c>
      <c r="F34" s="27">
        <f>SUM(B$34:E$34)</f>
        <v>187</v>
      </c>
      <c r="G34" s="97"/>
    </row>
    <row r="35" spans="1:7" x14ac:dyDescent="0.2">
      <c r="A35" s="39" t="s">
        <v>63</v>
      </c>
      <c r="B35" s="26">
        <v>99</v>
      </c>
      <c r="C35" s="26">
        <v>79</v>
      </c>
      <c r="D35" s="26">
        <v>8</v>
      </c>
      <c r="E35" s="26">
        <v>1</v>
      </c>
      <c r="F35" s="27">
        <f>SUM(B$35:E$35)</f>
        <v>187</v>
      </c>
      <c r="G35" s="31"/>
    </row>
    <row r="36" spans="1:7" x14ac:dyDescent="0.2">
      <c r="A36" s="42" t="s">
        <v>64</v>
      </c>
      <c r="B36" s="43">
        <v>156</v>
      </c>
      <c r="C36" s="43">
        <v>24</v>
      </c>
      <c r="D36" s="43">
        <v>6</v>
      </c>
      <c r="E36" s="43">
        <v>1</v>
      </c>
      <c r="F36" s="44">
        <f>SUM(B$36:E$36)</f>
        <v>187</v>
      </c>
      <c r="G36" s="28"/>
    </row>
    <row r="37" spans="1:7" s="36" customFormat="1" ht="43.5" x14ac:dyDescent="0.2">
      <c r="A37" s="40" t="s">
        <v>65</v>
      </c>
      <c r="B37" s="33">
        <v>6</v>
      </c>
      <c r="C37" s="33">
        <v>7</v>
      </c>
      <c r="D37" s="33">
        <v>23</v>
      </c>
      <c r="E37" s="33">
        <v>151</v>
      </c>
      <c r="F37" s="34">
        <f>SUM(B$37:E$37)</f>
        <v>187</v>
      </c>
      <c r="G37" s="35"/>
    </row>
    <row r="38" spans="1:7" x14ac:dyDescent="0.2">
      <c r="A38" s="39" t="s">
        <v>66</v>
      </c>
      <c r="B38" s="26">
        <v>149</v>
      </c>
      <c r="C38" s="26">
        <v>31</v>
      </c>
      <c r="D38" s="26">
        <v>5</v>
      </c>
      <c r="E38" s="26">
        <v>2</v>
      </c>
      <c r="F38" s="27">
        <f>SUM(B$38:E$38)</f>
        <v>187</v>
      </c>
      <c r="G38" s="28"/>
    </row>
    <row r="39" spans="1:7" x14ac:dyDescent="0.2">
      <c r="A39" s="39" t="s">
        <v>67</v>
      </c>
      <c r="B39" s="26">
        <v>138</v>
      </c>
      <c r="C39" s="26">
        <v>46</v>
      </c>
      <c r="D39" s="26">
        <v>2</v>
      </c>
      <c r="E39" s="26">
        <v>1</v>
      </c>
      <c r="F39" s="27">
        <f>SUM(B$39:E$39)</f>
        <v>187</v>
      </c>
      <c r="G39" s="28"/>
    </row>
  </sheetData>
  <mergeCells count="11">
    <mergeCell ref="G26:G27"/>
    <mergeCell ref="G33:G34"/>
    <mergeCell ref="A1:G1"/>
    <mergeCell ref="A2:G2"/>
    <mergeCell ref="A3:G3"/>
    <mergeCell ref="A5:F5"/>
    <mergeCell ref="A6:G6"/>
    <mergeCell ref="A8:A9"/>
    <mergeCell ref="B8:E8"/>
    <mergeCell ref="F8:F9"/>
    <mergeCell ref="G8:G9"/>
  </mergeCells>
  <pageMargins left="0.7" right="0.7" top="0.75" bottom="0.75" header="0.3" footer="0.3"/>
  <pageSetup paperSize="9"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62572-9E39-4F63-8622-E50A8CB0A8F1}">
  <sheetPr>
    <pageSetUpPr fitToPage="1"/>
  </sheetPr>
  <dimension ref="A3:J34"/>
  <sheetViews>
    <sheetView topLeftCell="A28" zoomScaleNormal="100" workbookViewId="0">
      <selection activeCell="H28" sqref="H28"/>
    </sheetView>
  </sheetViews>
  <sheetFormatPr defaultColWidth="9.125" defaultRowHeight="21.75" x14ac:dyDescent="0.5"/>
  <cols>
    <col min="1" max="1" width="59" style="46" bestFit="1" customWidth="1"/>
    <col min="2" max="2" width="15.75" style="46" customWidth="1"/>
    <col min="3" max="3" width="15.125" style="46" customWidth="1"/>
    <col min="4" max="4" width="15" style="46" customWidth="1"/>
    <col min="5" max="5" width="14.375" style="46" customWidth="1"/>
    <col min="6" max="7" width="9.125" style="46"/>
    <col min="8" max="8" width="50.125" style="46" bestFit="1" customWidth="1"/>
    <col min="9" max="9" width="9.125" style="46"/>
    <col min="10" max="10" width="14.375" style="46" bestFit="1" customWidth="1"/>
    <col min="11" max="16384" width="9.125" style="46"/>
  </cols>
  <sheetData>
    <row r="3" spans="1:10" x14ac:dyDescent="0.5">
      <c r="A3" s="105" t="s">
        <v>30</v>
      </c>
      <c r="B3" s="106" t="s">
        <v>68</v>
      </c>
      <c r="C3" s="106" t="s">
        <v>69</v>
      </c>
      <c r="D3" s="106" t="s">
        <v>70</v>
      </c>
      <c r="E3" s="106" t="s">
        <v>71</v>
      </c>
      <c r="F3" s="104" t="s">
        <v>32</v>
      </c>
      <c r="G3" s="103"/>
      <c r="H3" s="104" t="s">
        <v>33</v>
      </c>
    </row>
    <row r="4" spans="1:10" x14ac:dyDescent="0.5">
      <c r="A4" s="105"/>
      <c r="B4" s="107"/>
      <c r="C4" s="107"/>
      <c r="D4" s="107"/>
      <c r="E4" s="107"/>
      <c r="F4" s="104"/>
      <c r="G4" s="103"/>
      <c r="H4" s="104"/>
    </row>
    <row r="5" spans="1:10" x14ac:dyDescent="0.5">
      <c r="A5" s="25" t="s">
        <v>38</v>
      </c>
      <c r="B5" s="47">
        <f>'2.แบบประเมิน'!B10*3</f>
        <v>384</v>
      </c>
      <c r="C5" s="47">
        <f>'2.แบบประเมิน'!C10*2</f>
        <v>88</v>
      </c>
      <c r="D5" s="47">
        <f>'2.แบบประเมิน'!D10*1</f>
        <v>11</v>
      </c>
      <c r="E5" s="47">
        <f>'2.แบบประเมิน'!E10*0</f>
        <v>0</v>
      </c>
      <c r="F5" s="48">
        <f>'2.แบบประเมิน'!F10</f>
        <v>187</v>
      </c>
      <c r="G5" s="49">
        <f>SUM(B5:E5)/F5</f>
        <v>2.5828877005347595</v>
      </c>
      <c r="H5" s="49">
        <f>SQRT(((9*'2.แบบประเมิน'!B10)+(4*'2.แบบประเมิน'!C10)+(1*'2.แบบประเมิน'!D10)+(0*'2.แบบประเมิน'!E10))/'2.แบบประเมิน'!F10-(Mean!G5^2))</f>
        <v>0.69937038392606621</v>
      </c>
      <c r="I5" s="50"/>
      <c r="J5" s="51"/>
    </row>
    <row r="6" spans="1:10" x14ac:dyDescent="0.5">
      <c r="A6" s="52" t="s">
        <v>39</v>
      </c>
      <c r="B6" s="47">
        <f>'2.แบบประเมิน'!B11*3</f>
        <v>270</v>
      </c>
      <c r="C6" s="47">
        <f>'2.แบบประเมิน'!C11*2</f>
        <v>190</v>
      </c>
      <c r="D6" s="47">
        <f>'2.แบบประเมิน'!D11*1</f>
        <v>1</v>
      </c>
      <c r="E6" s="47">
        <f>'2.แบบประเมิน'!E11*0</f>
        <v>0</v>
      </c>
      <c r="F6" s="48">
        <f>'2.แบบประเมิน'!F11</f>
        <v>187</v>
      </c>
      <c r="G6" s="49">
        <f t="shared" ref="G6:G34" si="0">SUM(B6:E6)/F6</f>
        <v>2.46524064171123</v>
      </c>
      <c r="H6" s="49">
        <f>SQRT(((9*'2.แบบประเมิน'!B11)+(4*'2.แบบประเมิน'!C11)+(1*'2.แบบประเมิน'!D11)+(0*'2.แบบประเมิน'!E11))/'2.แบบประเมิน'!F11-(Mean!G6^2))</f>
        <v>0.53997456947013212</v>
      </c>
      <c r="I6" s="50"/>
      <c r="J6" s="51"/>
    </row>
    <row r="7" spans="1:10" s="58" customFormat="1" x14ac:dyDescent="0.5">
      <c r="A7" s="32" t="s">
        <v>40</v>
      </c>
      <c r="B7" s="53">
        <f>'2.แบบประเมิน'!B12*0</f>
        <v>0</v>
      </c>
      <c r="C7" s="53">
        <f>'2.แบบประเมิน'!C12*1</f>
        <v>7</v>
      </c>
      <c r="D7" s="53">
        <f>'2.แบบประเมิน'!D12*2</f>
        <v>144</v>
      </c>
      <c r="E7" s="53">
        <f>'2.แบบประเมิน'!E12*3</f>
        <v>309</v>
      </c>
      <c r="F7" s="54">
        <f>'2.แบบประเมิน'!F12</f>
        <v>187</v>
      </c>
      <c r="G7" s="55">
        <f t="shared" si="0"/>
        <v>2.4598930481283423</v>
      </c>
      <c r="H7" s="55">
        <f>SQRT(((0*'2.แบบประเมิน'!B12)+(1*'2.แบบประเมิน'!C12)+(4*'2.แบบประเมิน'!D12)+(9*'2.แบบประเมิน'!E12))/'2.แบบประเมิน'!F12-(Mean!G7^2))</f>
        <v>0.69547505351279348</v>
      </c>
      <c r="I7" s="56"/>
      <c r="J7" s="57"/>
    </row>
    <row r="8" spans="1:10" x14ac:dyDescent="0.5">
      <c r="A8" s="25" t="s">
        <v>41</v>
      </c>
      <c r="B8" s="47">
        <f>'2.แบบประเมิน'!B13*3</f>
        <v>264</v>
      </c>
      <c r="C8" s="47">
        <f>'2.แบบประเมิน'!C13*2</f>
        <v>184</v>
      </c>
      <c r="D8" s="47">
        <f>'2.แบบประเมิน'!D13*1</f>
        <v>6</v>
      </c>
      <c r="E8" s="47">
        <f>'2.แบบประเมิน'!E13*0</f>
        <v>0</v>
      </c>
      <c r="F8" s="48">
        <f>'2.แบบประเมิน'!F13</f>
        <v>187</v>
      </c>
      <c r="G8" s="49">
        <f t="shared" si="0"/>
        <v>2.427807486631016</v>
      </c>
      <c r="H8" s="49">
        <f>SQRT(((9*'2.แบบประเมิน'!B13)+(4*'2.แบบประเมิน'!C13)+(1*'2.แบบประเมิน'!D13)+(0*'2.แบบประเมิน'!E13))/'2.แบบประเมิน'!F13-(Mean!G8^2))</f>
        <v>0.58399051833522808</v>
      </c>
    </row>
    <row r="9" spans="1:10" s="58" customFormat="1" x14ac:dyDescent="0.5">
      <c r="A9" s="32" t="s">
        <v>42</v>
      </c>
      <c r="B9" s="53">
        <f>'2.แบบประเมิน'!B14*0</f>
        <v>0</v>
      </c>
      <c r="C9" s="53">
        <f>'2.แบบประเมิน'!C14*1</f>
        <v>4</v>
      </c>
      <c r="D9" s="53">
        <f>'2.แบบประเมิน'!D14*2</f>
        <v>112</v>
      </c>
      <c r="E9" s="53">
        <f>'2.แบบประเมิน'!E14*3</f>
        <v>369</v>
      </c>
      <c r="F9" s="54">
        <f>'2.แบบประเมิน'!F14</f>
        <v>187</v>
      </c>
      <c r="G9" s="55">
        <f t="shared" si="0"/>
        <v>2.5935828877005349</v>
      </c>
      <c r="H9" s="55">
        <f>SQRT(((0*'2.แบบประเมิน'!B14)+(1*'2.แบบประเมิน'!C14)+(4*'2.แบบประเมิน'!D14)+(9*'2.แบบประเมิน'!E14))/'2.แบบประเมิน'!F14-(Mean!G9^2))</f>
        <v>0.64215670811884729</v>
      </c>
    </row>
    <row r="10" spans="1:10" s="58" customFormat="1" x14ac:dyDescent="0.5">
      <c r="A10" s="59" t="s">
        <v>43</v>
      </c>
      <c r="B10" s="53">
        <f>'2.แบบประเมิน'!B15*0</f>
        <v>0</v>
      </c>
      <c r="C10" s="53">
        <f>'2.แบบประเมิน'!C15*1</f>
        <v>24</v>
      </c>
      <c r="D10" s="53">
        <f>'2.แบบประเมิน'!D15*2</f>
        <v>156</v>
      </c>
      <c r="E10" s="53">
        <f>'2.แบบประเมิน'!E15*3</f>
        <v>240</v>
      </c>
      <c r="F10" s="54">
        <f>'2.แบบประเมิน'!F15</f>
        <v>187</v>
      </c>
      <c r="G10" s="55">
        <f t="shared" si="0"/>
        <v>2.2459893048128343</v>
      </c>
      <c r="H10" s="55">
        <f>SQRT(((0*'2.แบบประเมิน'!B15)+(1*'2.แบบประเมิน'!C15)+(4*'2.แบบประเมิน'!D15)+(9*'2.แบบประเมิน'!E15))/'2.แบบประเมิน'!F15-(Mean!G10^2))</f>
        <v>0.77626726466840856</v>
      </c>
    </row>
    <row r="11" spans="1:10" x14ac:dyDescent="0.5">
      <c r="A11" s="25" t="s">
        <v>44</v>
      </c>
      <c r="B11" s="47">
        <f>'2.แบบประเมิน'!B16*3</f>
        <v>90</v>
      </c>
      <c r="C11" s="47">
        <f>'2.แบบประเมิน'!C16*2</f>
        <v>214</v>
      </c>
      <c r="D11" s="47">
        <f>'2.แบบประเมิน'!D16*1</f>
        <v>47</v>
      </c>
      <c r="E11" s="47">
        <f>'2.แบบประเมิน'!E16*0</f>
        <v>0</v>
      </c>
      <c r="F11" s="48">
        <f>'2.แบบประเมิน'!F16</f>
        <v>187</v>
      </c>
      <c r="G11" s="49">
        <f t="shared" si="0"/>
        <v>1.8770053475935828</v>
      </c>
      <c r="H11" s="49">
        <f>SQRT(((9*'2.แบบประเมิน'!B16)+(4*'2.แบบประเมิน'!C16)+(1*'2.แบบประเมิน'!D16)+(0*'2.แบบประเมิน'!E16))/'2.แบบประเมิน'!F16-(Mean!G11^2))</f>
        <v>0.67882850879764178</v>
      </c>
    </row>
    <row r="12" spans="1:10" x14ac:dyDescent="0.5">
      <c r="A12" s="39" t="s">
        <v>45</v>
      </c>
      <c r="B12" s="47">
        <f>'2.แบบประเมิน'!B17*3</f>
        <v>288</v>
      </c>
      <c r="C12" s="47">
        <f>'2.แบบประเมิน'!C17*2</f>
        <v>146</v>
      </c>
      <c r="D12" s="47">
        <f>'2.แบบประเมิน'!D17*1</f>
        <v>14</v>
      </c>
      <c r="E12" s="47">
        <f>'2.แบบประเมิน'!E17*0</f>
        <v>0</v>
      </c>
      <c r="F12" s="48">
        <f>'2.แบบประเมิน'!F17</f>
        <v>187</v>
      </c>
      <c r="G12" s="49">
        <f t="shared" si="0"/>
        <v>2.3957219251336896</v>
      </c>
      <c r="H12" s="49">
        <f>SQRT(((9*'2.แบบประเมิน'!B17)+(4*'2.แบบประเมิน'!C17)+(1*'2.แบบประเมิน'!D17)+(0*'2.แบบประเมิน'!E17))/'2.แบบประเมิน'!F17-(Mean!G12^2))</f>
        <v>0.71916684393285124</v>
      </c>
    </row>
    <row r="13" spans="1:10" x14ac:dyDescent="0.5">
      <c r="A13" s="39" t="s">
        <v>46</v>
      </c>
      <c r="B13" s="47">
        <f>'2.แบบประเมิน'!B18*3</f>
        <v>303</v>
      </c>
      <c r="C13" s="47">
        <f>'2.แบบประเมิน'!C18*2</f>
        <v>154</v>
      </c>
      <c r="D13" s="47">
        <f>'2.แบบประเมิน'!D18*1</f>
        <v>5</v>
      </c>
      <c r="E13" s="47">
        <f>'2.แบบประเมิน'!E18*0</f>
        <v>0</v>
      </c>
      <c r="F13" s="48">
        <f>'2.แบบประเมิน'!F18</f>
        <v>187</v>
      </c>
      <c r="G13" s="49">
        <f t="shared" si="0"/>
        <v>2.4705882352941178</v>
      </c>
      <c r="H13" s="49">
        <f>SQRT(((9*'2.แบบประเมิน'!B18)+(4*'2.แบบประเมิน'!C18)+(1*'2.แบบประเมิน'!D18)+(0*'2.แบบประเมิน'!E18))/'2.แบบประเมิน'!F18-(Mean!G13^2))</f>
        <v>0.65647020489514052</v>
      </c>
    </row>
    <row r="14" spans="1:10" x14ac:dyDescent="0.5">
      <c r="A14" s="39" t="s">
        <v>47</v>
      </c>
      <c r="B14" s="47">
        <f>'2.แบบประเมิน'!B19*3</f>
        <v>303</v>
      </c>
      <c r="C14" s="47">
        <f>'2.แบบประเมิน'!C19*2</f>
        <v>164</v>
      </c>
      <c r="D14" s="47">
        <f>'2.แบบประเมิน'!D19*1</f>
        <v>4</v>
      </c>
      <c r="E14" s="47">
        <f>'2.แบบประเมิน'!E19*0</f>
        <v>0</v>
      </c>
      <c r="F14" s="48">
        <f>'2.แบบประเมิน'!F19</f>
        <v>187</v>
      </c>
      <c r="G14" s="49">
        <f t="shared" si="0"/>
        <v>2.5187165775401068</v>
      </c>
      <c r="H14" s="49">
        <f>SQRT(((9*'2.แบบประเมิน'!B19)+(4*'2.แบบประเมิน'!C19)+(1*'2.แบบประเมิน'!D19)+(0*'2.แบบประเมิน'!E19))/'2.แบบประเมิน'!F19-(Mean!G14^2))</f>
        <v>0.54076837776287168</v>
      </c>
    </row>
    <row r="15" spans="1:10" x14ac:dyDescent="0.5">
      <c r="A15" s="39" t="s">
        <v>48</v>
      </c>
      <c r="B15" s="47">
        <f>'2.แบบประเมิน'!B20*3</f>
        <v>282</v>
      </c>
      <c r="C15" s="47">
        <f>'2.แบบประเมิน'!C20*2</f>
        <v>160</v>
      </c>
      <c r="D15" s="47">
        <f>'2.แบบประเมิน'!D20*1</f>
        <v>9</v>
      </c>
      <c r="E15" s="47">
        <f>'2.แบบประเมิน'!E20*0</f>
        <v>0</v>
      </c>
      <c r="F15" s="48">
        <f>'2.แบบประเมิน'!F20</f>
        <v>187</v>
      </c>
      <c r="G15" s="49">
        <f t="shared" si="0"/>
        <v>2.4117647058823528</v>
      </c>
      <c r="H15" s="49">
        <f>SQRT(((9*'2.แบบประเมิน'!B20)+(4*'2.แบบประเมิน'!C20)+(1*'2.แบบประเมิน'!D20)+(0*'2.แบบประเมิน'!E20))/'2.แบบประเมิน'!F20-(Mean!G15^2))</f>
        <v>0.68323748678863949</v>
      </c>
    </row>
    <row r="16" spans="1:10" x14ac:dyDescent="0.5">
      <c r="A16" s="39" t="s">
        <v>49</v>
      </c>
      <c r="B16" s="47">
        <f>'2.แบบประเมิน'!B21*3</f>
        <v>438</v>
      </c>
      <c r="C16" s="47">
        <f>'2.แบบประเมิน'!C21*2</f>
        <v>74</v>
      </c>
      <c r="D16" s="47">
        <f>'2.แบบประเมิน'!D21*1</f>
        <v>3</v>
      </c>
      <c r="E16" s="47">
        <f>'2.แบบประเมิน'!E21*0</f>
        <v>0</v>
      </c>
      <c r="F16" s="48">
        <f>'2.แบบประเมิน'!F21</f>
        <v>187</v>
      </c>
      <c r="G16" s="49">
        <f t="shared" si="0"/>
        <v>2.7540106951871657</v>
      </c>
      <c r="H16" s="49">
        <f>SQRT(((9*'2.แบบประเมิน'!B21)+(4*'2.แบบประเมิน'!C21)+(1*'2.แบบประเมิน'!D21)+(0*'2.แบบประเมิน'!E21))/'2.แบบประเมิน'!F21-(Mean!G16^2))</f>
        <v>0.49964956692184292</v>
      </c>
    </row>
    <row r="17" spans="1:8" s="58" customFormat="1" x14ac:dyDescent="0.5">
      <c r="A17" s="40" t="s">
        <v>50</v>
      </c>
      <c r="B17" s="53">
        <f>'2.แบบประเมิน'!B22*0</f>
        <v>0</v>
      </c>
      <c r="C17" s="53">
        <f>'2.แบบประเมิน'!C22*1</f>
        <v>5</v>
      </c>
      <c r="D17" s="53">
        <f>'2.แบบประเมิน'!D22*2</f>
        <v>40</v>
      </c>
      <c r="E17" s="53">
        <f>'2.แบบประเมิน'!E22*3</f>
        <v>444</v>
      </c>
      <c r="F17" s="54">
        <f>'2.แบบประเมิน'!F22</f>
        <v>187</v>
      </c>
      <c r="G17" s="55">
        <f t="shared" si="0"/>
        <v>2.6149732620320854</v>
      </c>
      <c r="H17" s="55">
        <f>SQRT(((0*'2.แบบประเมิน'!B22)+(1*'2.แบบประเมิน'!C22)+(4*'2.แบบประเมิน'!D22)+(9*'2.แบบประเมิน'!E22))/'2.แบบประเมิน'!F22-(Mean!G17^2))</f>
        <v>0.85991566203270531</v>
      </c>
    </row>
    <row r="18" spans="1:8" x14ac:dyDescent="0.5">
      <c r="A18" s="39" t="s">
        <v>51</v>
      </c>
      <c r="B18" s="47">
        <f>'2.แบบประเมิน'!B23*3</f>
        <v>210</v>
      </c>
      <c r="C18" s="47">
        <f>'2.แบบประเมิน'!C23*2</f>
        <v>196</v>
      </c>
      <c r="D18" s="47">
        <f>'2.แบบประเมิน'!D23*1</f>
        <v>18</v>
      </c>
      <c r="E18" s="47">
        <f>'2.แบบประเมิน'!E23*0</f>
        <v>0</v>
      </c>
      <c r="F18" s="48">
        <f>'2.แบบประเมิน'!F23</f>
        <v>187</v>
      </c>
      <c r="G18" s="49">
        <f t="shared" si="0"/>
        <v>2.2673796791443852</v>
      </c>
      <c r="H18" s="49">
        <f>SQRT(((9*'2.แบบประเมิน'!B23)+(4*'2.แบบประเมิน'!C23)+(1*'2.แบบประเมิน'!D23)+(0*'2.แบบประเมิน'!E23))/'2.แบบประเมิน'!F23-(Mean!G18^2))</f>
        <v>0.64844947128231456</v>
      </c>
    </row>
    <row r="19" spans="1:8" x14ac:dyDescent="0.5">
      <c r="A19" s="39" t="s">
        <v>52</v>
      </c>
      <c r="B19" s="47">
        <f>'2.แบบประเมิน'!B24*3</f>
        <v>321</v>
      </c>
      <c r="C19" s="47">
        <f>'2.แบบประเมิน'!C24*2</f>
        <v>152</v>
      </c>
      <c r="D19" s="47">
        <f>'2.แบบประเมิน'!D24*1</f>
        <v>2</v>
      </c>
      <c r="E19" s="47">
        <f>'2.แบบประเมิน'!E24*0</f>
        <v>0</v>
      </c>
      <c r="F19" s="48">
        <f>'2.แบบประเมิน'!F24</f>
        <v>187</v>
      </c>
      <c r="G19" s="49">
        <f t="shared" si="0"/>
        <v>2.5401069518716577</v>
      </c>
      <c r="H19" s="49">
        <f>SQRT(((9*'2.แบบประเมิน'!B24)+(4*'2.แบบประเมิน'!C24)+(1*'2.แบบประเมิน'!D24)+(0*'2.แบบประเมิน'!E24))/'2.แบบประเมิน'!F24-(Mean!G19^2))</f>
        <v>0.57788660629726285</v>
      </c>
    </row>
    <row r="20" spans="1:8" x14ac:dyDescent="0.5">
      <c r="A20" s="39" t="s">
        <v>53</v>
      </c>
      <c r="B20" s="47">
        <f>'2.แบบประเมิน'!B25*3</f>
        <v>435</v>
      </c>
      <c r="C20" s="47">
        <f>'2.แบบประเมิน'!C25*2</f>
        <v>82</v>
      </c>
      <c r="D20" s="47">
        <f>'2.แบบประเมิน'!D25*1</f>
        <v>1</v>
      </c>
      <c r="E20" s="47">
        <f>'2.แบบประเมิน'!E25*0</f>
        <v>0</v>
      </c>
      <c r="F20" s="48">
        <f>'2.แบบประเมิน'!F25</f>
        <v>187</v>
      </c>
      <c r="G20" s="49">
        <f t="shared" si="0"/>
        <v>2.7700534759358288</v>
      </c>
      <c r="H20" s="49">
        <f>SQRT(((9*'2.แบบประเมิน'!B25)+(4*'2.แบบประเมิน'!C25)+(1*'2.แบบประเมิน'!D25)+(0*'2.แบบประเมิน'!E25))/'2.แบบประเมิน'!F25-(Mean!G20^2))</f>
        <v>0.43332009796541021</v>
      </c>
    </row>
    <row r="21" spans="1:8" s="58" customFormat="1" x14ac:dyDescent="0.5">
      <c r="A21" s="40" t="s">
        <v>54</v>
      </c>
      <c r="B21" s="53">
        <f>'2.แบบประเมิน'!B26*0</f>
        <v>0</v>
      </c>
      <c r="C21" s="53">
        <f>'2.แบบประเมิน'!C26*1</f>
        <v>21</v>
      </c>
      <c r="D21" s="53">
        <f>'2.แบบประเมิน'!D26*2</f>
        <v>192</v>
      </c>
      <c r="E21" s="53">
        <f>'2.แบบประเมิน'!E26*3</f>
        <v>189</v>
      </c>
      <c r="F21" s="54">
        <f>'2.แบบประเมิน'!F26</f>
        <v>187</v>
      </c>
      <c r="G21" s="55">
        <f t="shared" si="0"/>
        <v>2.1497326203208558</v>
      </c>
      <c r="H21" s="55">
        <f>SQRT(((0*'2.แบบประเมิน'!B26)+(1*'2.แบบประเมิน'!C26)+(4*'2.แบบประเมิน'!D26)+(9*'2.แบบประเมิน'!E26))/'2.แบบประเมิน'!F26-(Mean!G21^2))</f>
        <v>0.75928296681492402</v>
      </c>
    </row>
    <row r="22" spans="1:8" s="58" customFormat="1" ht="43.5" x14ac:dyDescent="0.5">
      <c r="A22" s="40" t="s">
        <v>55</v>
      </c>
      <c r="B22" s="53">
        <f>'2.แบบประเมิน'!B27*0</f>
        <v>0</v>
      </c>
      <c r="C22" s="53">
        <f>'2.แบบประเมิน'!C27*1</f>
        <v>17</v>
      </c>
      <c r="D22" s="53">
        <f>'2.แบบประเมิน'!D27*2</f>
        <v>144</v>
      </c>
      <c r="E22" s="53">
        <f>'2.แบบประเมิน'!E27*3</f>
        <v>279</v>
      </c>
      <c r="F22" s="54">
        <f>'2.แบบประเมิน'!F27</f>
        <v>187</v>
      </c>
      <c r="G22" s="55">
        <f t="shared" si="0"/>
        <v>2.3529411764705883</v>
      </c>
      <c r="H22" s="55">
        <f>SQRT(((0*'2.แบบประเมิน'!B27)+(1*'2.แบบประเมิน'!C27)+(4*'2.แบบประเมิน'!D27)+(9*'2.แบบประเมิน'!E27))/'2.แบบประเมิน'!F27-(Mean!G22^2))</f>
        <v>0.75539373291480127</v>
      </c>
    </row>
    <row r="23" spans="1:8" s="58" customFormat="1" ht="43.5" x14ac:dyDescent="0.5">
      <c r="A23" s="40" t="s">
        <v>56</v>
      </c>
      <c r="B23" s="53">
        <f>'2.แบบประเมิน'!B28*0</f>
        <v>0</v>
      </c>
      <c r="C23" s="53">
        <f>'2.แบบประเมิน'!C28*1</f>
        <v>17</v>
      </c>
      <c r="D23" s="53">
        <f>'2.แบบประเมิน'!D28*2</f>
        <v>72</v>
      </c>
      <c r="E23" s="53">
        <f>'2.แบบประเมิน'!E28*3</f>
        <v>387</v>
      </c>
      <c r="F23" s="54">
        <f>'2.แบบประเมิน'!F28</f>
        <v>187</v>
      </c>
      <c r="G23" s="55">
        <f t="shared" si="0"/>
        <v>2.5454545454545454</v>
      </c>
      <c r="H23" s="55">
        <f>SQRT(((0*'2.แบบประเมิน'!B28)+(1*'2.แบบประเมิน'!C28)+(4*'2.แบบประเมิน'!D28)+(9*'2.แบบประเมิน'!E28))/'2.แบบประเมิน'!F28-(Mean!G23^2))</f>
        <v>0.76823165360608103</v>
      </c>
    </row>
    <row r="24" spans="1:8" x14ac:dyDescent="0.5">
      <c r="A24" s="39" t="s">
        <v>57</v>
      </c>
      <c r="B24" s="47">
        <f>'2.แบบประเมิน'!B29*3</f>
        <v>192</v>
      </c>
      <c r="C24" s="47">
        <f>'2.แบบประเมิน'!C29*2</f>
        <v>184</v>
      </c>
      <c r="D24" s="47">
        <f>'2.แบบประเมิน'!D29*1</f>
        <v>31</v>
      </c>
      <c r="E24" s="47">
        <f>'2.แบบประเมิน'!E29*0</f>
        <v>0</v>
      </c>
      <c r="F24" s="48">
        <f>'2.แบบประเมิน'!F29</f>
        <v>187</v>
      </c>
      <c r="G24" s="49">
        <f t="shared" si="0"/>
        <v>2.1764705882352939</v>
      </c>
      <c r="H24" s="49">
        <f>SQRT(((9*'2.แบบประเมิน'!B29)+(4*'2.แบบประเมิน'!C29)+(1*'2.แบบประเมิน'!D29)+(0*'2.แบบประเมิน'!E29))/'2.แบบประเมิน'!F29-(Mean!G24^2))</f>
        <v>0.69056463988697048</v>
      </c>
    </row>
    <row r="25" spans="1:8" x14ac:dyDescent="0.5">
      <c r="A25" s="39" t="s">
        <v>58</v>
      </c>
      <c r="B25" s="47">
        <f>'2.แบบประเมิน'!B30*3</f>
        <v>450</v>
      </c>
      <c r="C25" s="47">
        <f>'2.แบบประเมิน'!C30*2</f>
        <v>70</v>
      </c>
      <c r="D25" s="47">
        <f>'2.แบบประเมิน'!D30*1</f>
        <v>2</v>
      </c>
      <c r="E25" s="47">
        <f>'2.แบบประเมิน'!E30*0</f>
        <v>0</v>
      </c>
      <c r="F25" s="48">
        <f>'2.แบบประเมิน'!F30</f>
        <v>187</v>
      </c>
      <c r="G25" s="49">
        <f t="shared" si="0"/>
        <v>2.7914438502673797</v>
      </c>
      <c r="H25" s="49">
        <f>SQRT(((9*'2.แบบประเมิน'!B30)+(4*'2.แบบประเมิน'!C30)+(1*'2.แบบประเมิน'!D30)+(0*'2.แบบประเมิน'!E30))/'2.แบบประเมิน'!F30-(Mean!G25^2))</f>
        <v>0.43179955589703367</v>
      </c>
    </row>
    <row r="26" spans="1:8" x14ac:dyDescent="0.5">
      <c r="A26" s="39" t="s">
        <v>59</v>
      </c>
      <c r="B26" s="47">
        <f>'2.แบบประเมิน'!B31*3</f>
        <v>414</v>
      </c>
      <c r="C26" s="47">
        <f>'2.แบบประเมิน'!C31*2</f>
        <v>94</v>
      </c>
      <c r="D26" s="47">
        <f>'2.แบบประเมิน'!D31*1</f>
        <v>2</v>
      </c>
      <c r="E26" s="47">
        <f>'2.แบบประเมิน'!E31*0</f>
        <v>0</v>
      </c>
      <c r="F26" s="48">
        <f>'2.แบบประเมิน'!F31</f>
        <v>187</v>
      </c>
      <c r="G26" s="49">
        <f t="shared" si="0"/>
        <v>2.7272727272727271</v>
      </c>
      <c r="H26" s="49">
        <f>SQRT(((9*'2.แบบประเมิน'!B31)+(4*'2.แบบประเมิน'!C31)+(1*'2.แบบประเมิน'!D31)+(0*'2.แบบประเมิน'!E31))/'2.แบบประเมิน'!F31-(Mean!G26^2))</f>
        <v>0.46876164707617507</v>
      </c>
    </row>
    <row r="27" spans="1:8" x14ac:dyDescent="0.5">
      <c r="A27" s="39" t="s">
        <v>60</v>
      </c>
      <c r="B27" s="47">
        <f>'2.แบบประเมิน'!B32*3</f>
        <v>303</v>
      </c>
      <c r="C27" s="47">
        <f>'2.แบบประเมิน'!C32*2</f>
        <v>152</v>
      </c>
      <c r="D27" s="47">
        <f>'2.แบบประเมิน'!D32*1</f>
        <v>9</v>
      </c>
      <c r="E27" s="47">
        <f>'2.แบบประเมิน'!E32*0</f>
        <v>0</v>
      </c>
      <c r="F27" s="48">
        <f>'2.แบบประเมิน'!F32</f>
        <v>187</v>
      </c>
      <c r="G27" s="49">
        <f t="shared" si="0"/>
        <v>2.4812834224598932</v>
      </c>
      <c r="H27" s="49">
        <f>SQRT(((9*'2.แบบประเมิน'!B32)+(4*'2.แบบประเมิน'!C32)+(1*'2.แบบประเมิน'!D32)+(0*'2.แบบประเมิน'!E32))/'2.แบบประเมิน'!F32-(Mean!G27^2))</f>
        <v>0.61481048764191526</v>
      </c>
    </row>
    <row r="28" spans="1:8" s="58" customFormat="1" x14ac:dyDescent="0.5">
      <c r="A28" s="40" t="s">
        <v>61</v>
      </c>
      <c r="B28" s="53">
        <f>'2.แบบประเมิน'!B33*0</f>
        <v>0</v>
      </c>
      <c r="C28" s="53">
        <f>'2.แบบประเมิน'!C33*1</f>
        <v>17</v>
      </c>
      <c r="D28" s="53">
        <f>'2.แบบประเมิน'!D33*2</f>
        <v>80</v>
      </c>
      <c r="E28" s="53">
        <f>'2.แบบประเมิน'!E33*3</f>
        <v>369</v>
      </c>
      <c r="F28" s="54">
        <f>'2.แบบประเมิน'!F33</f>
        <v>187</v>
      </c>
      <c r="G28" s="55">
        <f t="shared" si="0"/>
        <v>2.4919786096256686</v>
      </c>
      <c r="H28" s="55">
        <f>SQRT(((0*'2.แบบประเมิน'!B33)+(1*'2.แบบประเมิน'!C33)+(4*'2.แบบประเมิน'!D33)+(9*'2.แบบประเมิน'!E33))/'2.แบบประเมิน'!F33-(Mean!G28^2))</f>
        <v>0.81015601558954464</v>
      </c>
    </row>
    <row r="29" spans="1:8" x14ac:dyDescent="0.5">
      <c r="A29" s="39" t="s">
        <v>62</v>
      </c>
      <c r="B29" s="47">
        <f>'2.แบบประเมิน'!B34*3</f>
        <v>129</v>
      </c>
      <c r="C29" s="47">
        <f>'2.แบบประเมิน'!C34*2</f>
        <v>112</v>
      </c>
      <c r="D29" s="47">
        <f>'2.แบบประเมิน'!D34*1</f>
        <v>68</v>
      </c>
      <c r="E29" s="47">
        <f>'2.แบบประเมิน'!E34*0</f>
        <v>0</v>
      </c>
      <c r="F29" s="48">
        <f>'2.แบบประเมิน'!F34</f>
        <v>187</v>
      </c>
      <c r="G29" s="49">
        <f t="shared" si="0"/>
        <v>1.6524064171122994</v>
      </c>
      <c r="H29" s="49">
        <f>SQRT(((9*'2.แบบประเมิน'!B34)+(4*'2.แบบประเมิน'!C34)+(1*'2.แบบประเมิน'!D34)+(0*'2.แบบประเมิน'!E34))/'2.แบบประเมิน'!F34-(Mean!G29^2))</f>
        <v>0.94898317975970581</v>
      </c>
    </row>
    <row r="30" spans="1:8" x14ac:dyDescent="0.5">
      <c r="A30" s="39" t="s">
        <v>63</v>
      </c>
      <c r="B30" s="47">
        <f>'2.แบบประเมิน'!B35*3</f>
        <v>297</v>
      </c>
      <c r="C30" s="47">
        <f>'2.แบบประเมิน'!C35*2</f>
        <v>158</v>
      </c>
      <c r="D30" s="47">
        <f>'2.แบบประเมิน'!D35*1</f>
        <v>8</v>
      </c>
      <c r="E30" s="47">
        <f>'2.แบบประเมิน'!E35*0</f>
        <v>0</v>
      </c>
      <c r="F30" s="48">
        <f>'2.แบบประเมิน'!F35</f>
        <v>187</v>
      </c>
      <c r="G30" s="49">
        <f t="shared" si="0"/>
        <v>2.4759358288770055</v>
      </c>
      <c r="H30" s="49">
        <f>SQRT(((9*'2.แบบประเมิน'!B35)+(4*'2.แบบประเมิน'!C35)+(1*'2.แบบประเมิน'!D35)+(0*'2.แบบประเมิน'!E35))/'2.แบบประเมิน'!F35-(Mean!G30^2))</f>
        <v>0.60586134923073887</v>
      </c>
    </row>
    <row r="31" spans="1:8" x14ac:dyDescent="0.5">
      <c r="A31" s="39" t="s">
        <v>64</v>
      </c>
      <c r="B31" s="47">
        <f>'2.แบบประเมิน'!B36*3</f>
        <v>468</v>
      </c>
      <c r="C31" s="47">
        <f>'2.แบบประเมิน'!C36*2</f>
        <v>48</v>
      </c>
      <c r="D31" s="47">
        <f>'2.แบบประเมิน'!D36*1</f>
        <v>6</v>
      </c>
      <c r="E31" s="47">
        <f>'2.แบบประเมิน'!E36*0</f>
        <v>0</v>
      </c>
      <c r="F31" s="48">
        <f>'2.แบบประเมิน'!F36</f>
        <v>187</v>
      </c>
      <c r="G31" s="49">
        <f t="shared" si="0"/>
        <v>2.7914438502673797</v>
      </c>
      <c r="H31" s="49">
        <f>SQRT(((9*'2.แบบประเมิน'!B36)+(4*'2.แบบประเมิน'!C36)+(1*'2.แบบประเมิน'!D36)+(0*'2.แบบประเมิน'!E36))/'2.แบบประเมิน'!F36-(Mean!G31^2))</f>
        <v>0.51119190783237434</v>
      </c>
    </row>
    <row r="32" spans="1:8" s="58" customFormat="1" ht="43.5" x14ac:dyDescent="0.5">
      <c r="A32" s="40" t="s">
        <v>65</v>
      </c>
      <c r="B32" s="53">
        <f>'2.แบบประเมิน'!B37*0</f>
        <v>0</v>
      </c>
      <c r="C32" s="53">
        <f>'2.แบบประเมิน'!C37*1</f>
        <v>7</v>
      </c>
      <c r="D32" s="53">
        <f>'2.แบบประเมิน'!D37*2</f>
        <v>46</v>
      </c>
      <c r="E32" s="53">
        <f>'2.แบบประเมิน'!E37*3</f>
        <v>453</v>
      </c>
      <c r="F32" s="54">
        <f>'2.แบบประเมิน'!F37</f>
        <v>187</v>
      </c>
      <c r="G32" s="55">
        <f t="shared" si="0"/>
        <v>2.7058823529411766</v>
      </c>
      <c r="H32" s="55">
        <f>SQRT(((0*'2.แบบประเมิน'!B37)+(1*'2.แบบประเมิน'!C37)+(4*'2.แบบประเมิน'!D37)+(9*'2.แบบประเมิน'!E37))/'2.แบบประเมิน'!F37-(Mean!G32^2))</f>
        <v>0.68919673235716139</v>
      </c>
    </row>
    <row r="33" spans="1:8" x14ac:dyDescent="0.5">
      <c r="A33" s="39" t="s">
        <v>66</v>
      </c>
      <c r="B33" s="47">
        <f>'2.แบบประเมิน'!B38*3</f>
        <v>447</v>
      </c>
      <c r="C33" s="47">
        <f>'2.แบบประเมิน'!C38*2</f>
        <v>62</v>
      </c>
      <c r="D33" s="47">
        <f>'2.แบบประเมิน'!D38*1</f>
        <v>5</v>
      </c>
      <c r="E33" s="47">
        <f>'2.แบบประเมิน'!E38*0</f>
        <v>0</v>
      </c>
      <c r="F33" s="48">
        <f>'2.แบบประเมิน'!F38</f>
        <v>187</v>
      </c>
      <c r="G33" s="49">
        <f t="shared" si="0"/>
        <v>2.748663101604278</v>
      </c>
      <c r="H33" s="49">
        <f>SQRT(((9*'2.แบบประเมิน'!B38)+(4*'2.แบบประเมิน'!C38)+(1*'2.แบบประเมิน'!D38)+(0*'2.แบบประเมิน'!E38))/'2.แบบประเมิน'!F38-(Mean!G33^2))</f>
        <v>0.5530042682693066</v>
      </c>
    </row>
    <row r="34" spans="1:8" x14ac:dyDescent="0.5">
      <c r="A34" s="39" t="s">
        <v>67</v>
      </c>
      <c r="B34" s="47">
        <f>'2.แบบประเมิน'!B39*3</f>
        <v>414</v>
      </c>
      <c r="C34" s="47">
        <f>'2.แบบประเมิน'!C39*2</f>
        <v>92</v>
      </c>
      <c r="D34" s="47">
        <f>'2.แบบประเมิน'!D39*1</f>
        <v>2</v>
      </c>
      <c r="E34" s="47">
        <f>'2.แบบประเมิน'!E39*0</f>
        <v>0</v>
      </c>
      <c r="F34" s="48">
        <f>'2.แบบประเมิน'!F39</f>
        <v>187</v>
      </c>
      <c r="G34" s="49">
        <f t="shared" si="0"/>
        <v>2.7165775401069521</v>
      </c>
      <c r="H34" s="49">
        <f>SQRT(((9*'2.แบบประเมิน'!B39)+(4*'2.แบบประเมิน'!C39)+(1*'2.แบบประเมิน'!D39)+(0*'2.แบบประเมิน'!E39))/'2.แบบประเมิน'!F39-(Mean!G34^2))</f>
        <v>0.50652749673645303</v>
      </c>
    </row>
  </sheetData>
  <mergeCells count="8">
    <mergeCell ref="G3:G4"/>
    <mergeCell ref="H3:H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EDFFD-9970-42B1-930F-A388A47246DE}">
  <sheetPr>
    <pageSetUpPr fitToPage="1"/>
  </sheetPr>
  <dimension ref="A1:D12"/>
  <sheetViews>
    <sheetView workbookViewId="0">
      <selection activeCell="B12" sqref="B12:D12"/>
    </sheetView>
  </sheetViews>
  <sheetFormatPr defaultRowHeight="24" x14ac:dyDescent="0.55000000000000004"/>
  <cols>
    <col min="1" max="1" width="65" style="15" bestFit="1" customWidth="1"/>
    <col min="2" max="3" width="9" style="15"/>
    <col min="4" max="4" width="12.125" style="15" bestFit="1" customWidth="1"/>
    <col min="5" max="16384" width="9" style="15"/>
  </cols>
  <sheetData>
    <row r="1" spans="1:4" x14ac:dyDescent="0.55000000000000004">
      <c r="A1" s="60" t="s">
        <v>72</v>
      </c>
    </row>
    <row r="3" spans="1:4" x14ac:dyDescent="0.55000000000000004">
      <c r="A3" s="19" t="str">
        <f>[1]Mean!A8</f>
        <v>ประเด็นคำถาม</v>
      </c>
      <c r="B3" s="61"/>
      <c r="C3" s="19" t="s">
        <v>73</v>
      </c>
      <c r="D3" s="22" t="s">
        <v>31</v>
      </c>
    </row>
    <row r="4" spans="1:4" x14ac:dyDescent="0.55000000000000004">
      <c r="A4" s="62" t="s">
        <v>38</v>
      </c>
      <c r="B4" s="63">
        <f>Mean!G5</f>
        <v>2.5828877005347595</v>
      </c>
      <c r="C4" s="63">
        <f>Mean!H5</f>
        <v>0.69937038392606621</v>
      </c>
      <c r="D4" s="27" t="str">
        <f>IF(B4&gt;=2.5,"ประจำ",IF(B4&gt;=1.5,"ส่วนใหญ่",IF(B4&gt;=0.5,"ส่วนน้อย",IF(B4&lt;0.5,"ไม่เคย"))))</f>
        <v>ประจำ</v>
      </c>
    </row>
    <row r="5" spans="1:4" s="80" customFormat="1" x14ac:dyDescent="0.55000000000000004">
      <c r="A5" s="78" t="s">
        <v>42</v>
      </c>
      <c r="B5" s="79">
        <f>Mean!G9</f>
        <v>2.5935828877005349</v>
      </c>
      <c r="C5" s="79">
        <f>Mean!H9</f>
        <v>0.64215670811884729</v>
      </c>
      <c r="D5" s="34" t="str">
        <f>IF(B5&gt;=2.5,"ไม่เคย",IF(B5&gt;=1.5,"ส่วนน้อย",IF(B5&gt;=0.5,"ส่วนใหญ่",IF(B5&lt;0.5,"ประจำ"))))</f>
        <v>ไม่เคย</v>
      </c>
    </row>
    <row r="6" spans="1:4" x14ac:dyDescent="0.55000000000000004">
      <c r="A6" s="64" t="s">
        <v>45</v>
      </c>
      <c r="B6" s="63">
        <f>Mean!G12</f>
        <v>2.3957219251336896</v>
      </c>
      <c r="C6" s="63">
        <f>Mean!H12</f>
        <v>0.71916684393285124</v>
      </c>
      <c r="D6" s="27" t="str">
        <f t="shared" ref="D6:D10" si="0">IF(B6&gt;=2.5,"ประจำ",IF(B6&gt;=1.5,"ส่วนใหญ่",IF(B6&gt;=0.5,"ส่วนน้อย",IF(B6&lt;0.5,"ไม่เคย"))))</f>
        <v>ส่วนใหญ่</v>
      </c>
    </row>
    <row r="7" spans="1:4" x14ac:dyDescent="0.55000000000000004">
      <c r="A7" s="64" t="s">
        <v>47</v>
      </c>
      <c r="B7" s="63">
        <f>Mean!G14</f>
        <v>2.5187165775401068</v>
      </c>
      <c r="C7" s="63">
        <f>Mean!H14</f>
        <v>0.54076837776287168</v>
      </c>
      <c r="D7" s="27" t="str">
        <f t="shared" si="0"/>
        <v>ประจำ</v>
      </c>
    </row>
    <row r="8" spans="1:4" s="80" customFormat="1" x14ac:dyDescent="0.55000000000000004">
      <c r="A8" s="81" t="s">
        <v>74</v>
      </c>
      <c r="B8" s="79">
        <f>Mean!G21</f>
        <v>2.1497326203208558</v>
      </c>
      <c r="C8" s="79">
        <f>Mean!H21</f>
        <v>0.75928296681492402</v>
      </c>
      <c r="D8" s="34" t="str">
        <f>IF(B8&gt;=2.5,"ไม่เคย",IF(B8&gt;=1.5,"ส่วนน้อย",IF(B8&gt;=0.5,"ส่วนใหญ่",IF(B8&lt;0.5,"ประจำ"))))</f>
        <v>ส่วนน้อย</v>
      </c>
    </row>
    <row r="9" spans="1:4" x14ac:dyDescent="0.55000000000000004">
      <c r="A9" s="64" t="s">
        <v>75</v>
      </c>
      <c r="B9" s="63">
        <f>Mean!G31</f>
        <v>2.7914438502673797</v>
      </c>
      <c r="C9" s="63">
        <f>Mean!H31</f>
        <v>0.51119190783237434</v>
      </c>
      <c r="D9" s="27" t="str">
        <f t="shared" si="0"/>
        <v>ประจำ</v>
      </c>
    </row>
    <row r="10" spans="1:4" x14ac:dyDescent="0.55000000000000004">
      <c r="A10" s="66" t="s">
        <v>7</v>
      </c>
      <c r="B10" s="63">
        <f>AVERAGE(B4:B9)</f>
        <v>2.5053475935828877</v>
      </c>
      <c r="C10" s="63">
        <f>AVERAGE(C4:C9)</f>
        <v>0.64532286473132239</v>
      </c>
      <c r="D10" s="27" t="str">
        <f t="shared" si="0"/>
        <v>ประจำ</v>
      </c>
    </row>
    <row r="12" spans="1:4" x14ac:dyDescent="0.55000000000000004">
      <c r="B12" s="70"/>
    </row>
  </sheetData>
  <pageMargins left="0.7" right="0.7" top="0.75" bottom="0.75" header="0.3" footer="0.3"/>
  <pageSetup paperSize="9" scale="8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3C094-83E6-47BA-9190-33E40F550DAD}">
  <sheetPr>
    <pageSetUpPr fitToPage="1"/>
  </sheetPr>
  <dimension ref="A1:D12"/>
  <sheetViews>
    <sheetView workbookViewId="0">
      <selection activeCell="B12" sqref="B12:D12"/>
    </sheetView>
  </sheetViews>
  <sheetFormatPr defaultRowHeight="24" x14ac:dyDescent="0.55000000000000004"/>
  <cols>
    <col min="1" max="1" width="67.375" style="15" bestFit="1" customWidth="1"/>
    <col min="2" max="3" width="9" style="15"/>
    <col min="4" max="4" width="12.125" style="15" bestFit="1" customWidth="1"/>
    <col min="5" max="16384" width="9" style="15"/>
  </cols>
  <sheetData>
    <row r="1" spans="1:4" x14ac:dyDescent="0.55000000000000004">
      <c r="A1" s="60" t="s">
        <v>76</v>
      </c>
    </row>
    <row r="3" spans="1:4" x14ac:dyDescent="0.55000000000000004">
      <c r="A3" s="19" t="s">
        <v>30</v>
      </c>
      <c r="B3" s="61"/>
      <c r="C3" s="19" t="s">
        <v>73</v>
      </c>
      <c r="D3" s="22" t="s">
        <v>31</v>
      </c>
    </row>
    <row r="4" spans="1:4" x14ac:dyDescent="0.55000000000000004">
      <c r="A4" s="67" t="s">
        <v>77</v>
      </c>
      <c r="B4" s="63">
        <f>Mean!G6</f>
        <v>2.46524064171123</v>
      </c>
      <c r="C4" s="63">
        <f>Mean!H6</f>
        <v>0.53997456947013212</v>
      </c>
      <c r="D4" s="27" t="str">
        <f>IF(B4&gt;=2.5,"ประจำ",IF(B4&gt;=1.5,"ส่วนใหญ่",IF(B4&gt;=0.5,"ส่วนน้อย",IF(B4&lt;0.5,"ไม่เคย"))))</f>
        <v>ส่วนใหญ่</v>
      </c>
    </row>
    <row r="5" spans="1:4" s="80" customFormat="1" x14ac:dyDescent="0.55000000000000004">
      <c r="A5" s="82" t="s">
        <v>78</v>
      </c>
      <c r="B5" s="79">
        <f>Mean!G10</f>
        <v>2.2459893048128343</v>
      </c>
      <c r="C5" s="79">
        <f>Mean!H10</f>
        <v>0.77626726466840856</v>
      </c>
      <c r="D5" s="34" t="str">
        <f>IF(B5&gt;=2.5,"ไม่เคย",IF(B5&gt;=1.5,"ส่วนน้อย",IF(B5&gt;=0.5,"ส่วนใหญ่",IF(B5&lt;0.5,"ประจำ"))))</f>
        <v>ส่วนน้อย</v>
      </c>
    </row>
    <row r="6" spans="1:4" x14ac:dyDescent="0.55000000000000004">
      <c r="A6" s="64" t="s">
        <v>46</v>
      </c>
      <c r="B6" s="63">
        <f>Mean!G13</f>
        <v>2.4705882352941178</v>
      </c>
      <c r="C6" s="63">
        <f>Mean!H13</f>
        <v>0.65647020489514052</v>
      </c>
      <c r="D6" s="27" t="str">
        <f t="shared" ref="D6:D10" si="0">IF(B6&gt;=2.5,"ประจำ",IF(B6&gt;=1.5,"ส่วนใหญ่",IF(B6&gt;=0.5,"ส่วนน้อย",IF(B6&lt;0.5,"ไม่เคย"))))</f>
        <v>ส่วนใหญ่</v>
      </c>
    </row>
    <row r="7" spans="1:4" x14ac:dyDescent="0.55000000000000004">
      <c r="A7" s="64" t="s">
        <v>51</v>
      </c>
      <c r="B7" s="63">
        <f>Mean!G18</f>
        <v>2.2673796791443852</v>
      </c>
      <c r="C7" s="63">
        <f>Mean!H18</f>
        <v>0.64844947128231456</v>
      </c>
      <c r="D7" s="27" t="str">
        <f t="shared" si="0"/>
        <v>ส่วนใหญ่</v>
      </c>
    </row>
    <row r="8" spans="1:4" s="80" customFormat="1" ht="48" x14ac:dyDescent="0.55000000000000004">
      <c r="A8" s="81" t="s">
        <v>79</v>
      </c>
      <c r="B8" s="79">
        <f>Mean!G22</f>
        <v>2.3529411764705883</v>
      </c>
      <c r="C8" s="79">
        <f>Mean!H22</f>
        <v>0.75539373291480127</v>
      </c>
      <c r="D8" s="34" t="str">
        <f>IF(B8&gt;=2.5,"ไม่เคย",IF(B8&gt;=1.5,"ส่วนน้อย",IF(B8&gt;=0.5,"ส่วนใหญ่",IF(B8&lt;0.5,"ประจำ"))))</f>
        <v>ส่วนน้อย</v>
      </c>
    </row>
    <row r="9" spans="1:4" x14ac:dyDescent="0.55000000000000004">
      <c r="A9" s="64" t="s">
        <v>80</v>
      </c>
      <c r="B9" s="63">
        <f>Mean!G26</f>
        <v>2.7272727272727271</v>
      </c>
      <c r="C9" s="63">
        <f>Mean!H26</f>
        <v>0.46876164707617507</v>
      </c>
      <c r="D9" s="27" t="str">
        <f t="shared" si="0"/>
        <v>ประจำ</v>
      </c>
    </row>
    <row r="10" spans="1:4" x14ac:dyDescent="0.55000000000000004">
      <c r="A10" s="66" t="s">
        <v>7</v>
      </c>
      <c r="B10" s="63">
        <f>AVERAGE(B4:B9)</f>
        <v>2.4215686274509802</v>
      </c>
      <c r="C10" s="63">
        <f>AVERAGE(C4:C9)</f>
        <v>0.64088614838449531</v>
      </c>
      <c r="D10" s="27" t="str">
        <f t="shared" si="0"/>
        <v>ส่วนใหญ่</v>
      </c>
    </row>
    <row r="12" spans="1:4" x14ac:dyDescent="0.55000000000000004">
      <c r="B12" s="70"/>
    </row>
  </sheetData>
  <pageMargins left="0.7" right="0.7" top="0.75" bottom="0.75" header="0.3" footer="0.3"/>
  <pageSetup paperSize="9" scale="8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4D6DC-9AE5-4156-B02F-D18898B82D85}">
  <sheetPr>
    <pageSetUpPr fitToPage="1"/>
  </sheetPr>
  <dimension ref="A1:D12"/>
  <sheetViews>
    <sheetView workbookViewId="0">
      <selection activeCell="B12" sqref="B12:D12"/>
    </sheetView>
  </sheetViews>
  <sheetFormatPr defaultRowHeight="24" x14ac:dyDescent="0.55000000000000004"/>
  <cols>
    <col min="1" max="1" width="64.25" style="15" bestFit="1" customWidth="1"/>
    <col min="2" max="3" width="9" style="15"/>
    <col min="4" max="4" width="12.125" style="15" bestFit="1" customWidth="1"/>
    <col min="5" max="16384" width="9" style="15"/>
  </cols>
  <sheetData>
    <row r="1" spans="1:4" x14ac:dyDescent="0.55000000000000004">
      <c r="A1" s="60" t="s">
        <v>81</v>
      </c>
    </row>
    <row r="3" spans="1:4" x14ac:dyDescent="0.55000000000000004">
      <c r="A3" s="19" t="s">
        <v>30</v>
      </c>
      <c r="B3" s="18"/>
      <c r="C3" s="19" t="s">
        <v>73</v>
      </c>
      <c r="D3" s="18" t="s">
        <v>31</v>
      </c>
    </row>
    <row r="4" spans="1:4" x14ac:dyDescent="0.55000000000000004">
      <c r="A4" s="64" t="s">
        <v>48</v>
      </c>
      <c r="B4" s="63">
        <f>Mean!G15</f>
        <v>2.4117647058823528</v>
      </c>
      <c r="C4" s="63">
        <f>Mean!H15</f>
        <v>0.68323748678863949</v>
      </c>
      <c r="D4" s="27" t="str">
        <f t="shared" ref="D4:D7" si="0">IF(B4&gt;=2.5,"ประจำ",IF(B4&gt;=1.5,"ส่วนใหญ่",IF(B4&gt;=0.5,"ส่วนน้อย",IF(B4&lt;0.5,"ไม่เคย"))))</f>
        <v>ส่วนใหญ่</v>
      </c>
    </row>
    <row r="5" spans="1:4" x14ac:dyDescent="0.55000000000000004">
      <c r="A5" s="64" t="s">
        <v>52</v>
      </c>
      <c r="B5" s="63">
        <f>Mean!G19</f>
        <v>2.5401069518716577</v>
      </c>
      <c r="C5" s="63">
        <f>Mean!H19</f>
        <v>0.57788660629726285</v>
      </c>
      <c r="D5" s="27" t="str">
        <f t="shared" si="0"/>
        <v>ประจำ</v>
      </c>
    </row>
    <row r="6" spans="1:4" s="80" customFormat="1" ht="48" x14ac:dyDescent="0.55000000000000004">
      <c r="A6" s="81" t="s">
        <v>82</v>
      </c>
      <c r="B6" s="79">
        <f>Mean!G23</f>
        <v>2.5454545454545454</v>
      </c>
      <c r="C6" s="79">
        <f>Mean!H23</f>
        <v>0.76823165360608103</v>
      </c>
      <c r="D6" s="34" t="str">
        <f>IF(B6&gt;=2.5,"ไม่เคย",IF(B6&gt;=1.5,"ส่วนน้อย",IF(B6&gt;=0.5,"ส่วนใหญ่",IF(B6&lt;0.5,"ประจำ"))))</f>
        <v>ไม่เคย</v>
      </c>
    </row>
    <row r="7" spans="1:4" x14ac:dyDescent="0.55000000000000004">
      <c r="A7" s="64" t="s">
        <v>60</v>
      </c>
      <c r="B7" s="63">
        <f>Mean!G27</f>
        <v>2.4812834224598932</v>
      </c>
      <c r="C7" s="63">
        <f>Mean!H27</f>
        <v>0.61481048764191526</v>
      </c>
      <c r="D7" s="27" t="str">
        <f t="shared" si="0"/>
        <v>ส่วนใหญ่</v>
      </c>
    </row>
    <row r="8" spans="1:4" s="80" customFormat="1" x14ac:dyDescent="0.55000000000000004">
      <c r="A8" s="81" t="s">
        <v>61</v>
      </c>
      <c r="B8" s="79">
        <f>Mean!G28</f>
        <v>2.4919786096256686</v>
      </c>
      <c r="C8" s="79">
        <f>Mean!H28</f>
        <v>0.81015601558954464</v>
      </c>
      <c r="D8" s="34" t="str">
        <f>IF(B8&gt;=2.5,"ไม่เคย",IF(B8&gt;=1.5,"ส่วนน้อย",IF(B8&gt;=0.5,"ส่วนใหญ่",IF(B8&lt;0.5,"ประจำ"))))</f>
        <v>ส่วนน้อย</v>
      </c>
    </row>
    <row r="9" spans="1:4" s="80" customFormat="1" ht="48" x14ac:dyDescent="0.55000000000000004">
      <c r="A9" s="81" t="s">
        <v>83</v>
      </c>
      <c r="B9" s="79">
        <f>Mean!G32</f>
        <v>2.7058823529411766</v>
      </c>
      <c r="C9" s="79">
        <f>Mean!H32</f>
        <v>0.68919673235716139</v>
      </c>
      <c r="D9" s="34" t="str">
        <f>IF(B9&gt;=2.5,"ไม่เคย",IF(B9&gt;=1.5,"ส่วนน้อย",IF(B9&gt;=0.5,"ส่วนใหญ่",IF(B9&lt;0.5,"ประจำ"))))</f>
        <v>ไม่เคย</v>
      </c>
    </row>
    <row r="10" spans="1:4" x14ac:dyDescent="0.55000000000000004">
      <c r="A10" s="68" t="s">
        <v>7</v>
      </c>
      <c r="B10" s="63">
        <f>AVERAGE(B4:B9)</f>
        <v>2.5294117647058822</v>
      </c>
      <c r="C10" s="63">
        <f>AVERAGE(C4:C9)</f>
        <v>0.69058649704676744</v>
      </c>
      <c r="D10" s="27" t="str">
        <f>IF(B10&gt;=2.5,"ประจำ",IF(B10&gt;=1.5,"ส่วนใหญ่",IF(B10&gt;=0.5,"ส่วนน้อย",IF(B10&lt;0.5,"ไม่เคย"))))</f>
        <v>ประจำ</v>
      </c>
    </row>
    <row r="12" spans="1:4" x14ac:dyDescent="0.55000000000000004">
      <c r="B12" s="70"/>
    </row>
  </sheetData>
  <pageMargins left="0.7" right="0.7" top="0.75" bottom="0.75" header="0.3" footer="0.3"/>
  <pageSetup paperSize="9" scale="87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33117-8E94-4CBB-9808-4F3AB17A75AC}">
  <sheetPr>
    <pageSetUpPr fitToPage="1"/>
  </sheetPr>
  <dimension ref="A1:D11"/>
  <sheetViews>
    <sheetView workbookViewId="0">
      <selection activeCell="B4" sqref="B4"/>
    </sheetView>
  </sheetViews>
  <sheetFormatPr defaultRowHeight="24" x14ac:dyDescent="0.55000000000000004"/>
  <cols>
    <col min="1" max="1" width="65.75" style="15" bestFit="1" customWidth="1"/>
    <col min="2" max="3" width="9" style="15"/>
    <col min="4" max="4" width="12.125" style="15" bestFit="1" customWidth="1"/>
    <col min="5" max="16384" width="9" style="15"/>
  </cols>
  <sheetData>
    <row r="1" spans="1:4" x14ac:dyDescent="0.55000000000000004">
      <c r="A1" s="60" t="s">
        <v>84</v>
      </c>
    </row>
    <row r="3" spans="1:4" x14ac:dyDescent="0.55000000000000004">
      <c r="A3" s="19" t="s">
        <v>30</v>
      </c>
      <c r="B3" s="18"/>
      <c r="C3" s="19" t="s">
        <v>73</v>
      </c>
      <c r="D3" s="18" t="s">
        <v>31</v>
      </c>
    </row>
    <row r="4" spans="1:4" s="80" customFormat="1" x14ac:dyDescent="0.55000000000000004">
      <c r="A4" s="78" t="s">
        <v>40</v>
      </c>
      <c r="B4" s="79">
        <f>Mean!G7</f>
        <v>2.4598930481283423</v>
      </c>
      <c r="C4" s="79">
        <f>Mean!H7</f>
        <v>0.69547505351279348</v>
      </c>
      <c r="D4" s="34" t="str">
        <f>IF(B4&gt;=2.5,"ไม่เคย",IF(B4&gt;=1.5,"ส่วนน้อย",IF(B4&gt;=0.5,"ส่วนใหญ่",IF(B4&lt;0.5,"ประจำ"))))</f>
        <v>ส่วนน้อย</v>
      </c>
    </row>
    <row r="5" spans="1:4" x14ac:dyDescent="0.55000000000000004">
      <c r="A5" s="62" t="s">
        <v>44</v>
      </c>
      <c r="B5" s="63">
        <f>Mean!G11</f>
        <v>1.8770053475935828</v>
      </c>
      <c r="C5" s="63">
        <f>Mean!H11</f>
        <v>0.67882850879764178</v>
      </c>
      <c r="D5" s="27" t="str">
        <f t="shared" ref="D5:D8" si="0">IF(B5&gt;=2.5,"ประจำ",IF(B5&gt;=1.5,"ส่วนใหญ่",IF(B5&gt;=0.5,"ส่วนน้อย",IF(B5&lt;0.5,"ไม่เคย"))))</f>
        <v>ส่วนใหญ่</v>
      </c>
    </row>
    <row r="6" spans="1:4" x14ac:dyDescent="0.55000000000000004">
      <c r="A6" s="64" t="s">
        <v>49</v>
      </c>
      <c r="B6" s="63">
        <f>Mean!G16</f>
        <v>2.7540106951871657</v>
      </c>
      <c r="C6" s="63">
        <f>Mean!H16</f>
        <v>0.49964956692184292</v>
      </c>
      <c r="D6" s="27" t="str">
        <f t="shared" si="0"/>
        <v>ประจำ</v>
      </c>
    </row>
    <row r="7" spans="1:4" x14ac:dyDescent="0.55000000000000004">
      <c r="A7" s="64" t="s">
        <v>53</v>
      </c>
      <c r="B7" s="63">
        <f>Mean!G20</f>
        <v>2.7700534759358288</v>
      </c>
      <c r="C7" s="63">
        <f>Mean!H20</f>
        <v>0.43332009796541021</v>
      </c>
      <c r="D7" s="27" t="str">
        <f t="shared" si="0"/>
        <v>ประจำ</v>
      </c>
    </row>
    <row r="8" spans="1:4" x14ac:dyDescent="0.55000000000000004">
      <c r="A8" s="64" t="s">
        <v>57</v>
      </c>
      <c r="B8" s="63">
        <f>Mean!G24</f>
        <v>2.1764705882352939</v>
      </c>
      <c r="C8" s="63">
        <f>Mean!H24</f>
        <v>0.69056463988697048</v>
      </c>
      <c r="D8" s="27" t="str">
        <f t="shared" si="0"/>
        <v>ส่วนใหญ่</v>
      </c>
    </row>
    <row r="9" spans="1:4" x14ac:dyDescent="0.55000000000000004">
      <c r="A9" s="65" t="s">
        <v>62</v>
      </c>
      <c r="B9" s="63">
        <f>Mean!G29</f>
        <v>1.6524064171122994</v>
      </c>
      <c r="C9" s="63">
        <f>Mean!H29</f>
        <v>0.94898317975970581</v>
      </c>
      <c r="D9" s="27" t="str">
        <f>IF(B9&gt;=2.5,"ประจำ",IF(B9&gt;=1.5,"ส่วนใหญ่",IF(B9&gt;=0.5,"ส่วนน้อย",IF(B9&lt;0.5,"ไม่เคย"))))</f>
        <v>ส่วนใหญ่</v>
      </c>
    </row>
    <row r="10" spans="1:4" x14ac:dyDescent="0.55000000000000004">
      <c r="A10" s="69" t="s">
        <v>7</v>
      </c>
      <c r="B10" s="63">
        <f>AVERAGE(B4:B9)</f>
        <v>2.2816399286987523</v>
      </c>
      <c r="C10" s="63">
        <f>AVERAGE(C4:C9)</f>
        <v>0.65780350780739416</v>
      </c>
      <c r="D10" s="27" t="str">
        <f>IF(B10&gt;=2.5,"ประจำ",IF(B10&gt;=1.5,"ส่วนใหญ่",IF(B10&gt;=0.5,"ส่วนน้อย",IF(B10&lt;0.5,"ไม่เคย"))))</f>
        <v>ส่วนใหญ่</v>
      </c>
    </row>
    <row r="11" spans="1:4" x14ac:dyDescent="0.55000000000000004">
      <c r="C11" s="70"/>
    </row>
  </sheetData>
  <pageMargins left="0.7" right="0.7" top="0.75" bottom="0.75" header="0.3" footer="0.3"/>
  <pageSetup paperSize="9" scale="85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C2624-F750-47F4-AA62-BF4CEB7B7738}">
  <sheetPr>
    <pageSetUpPr fitToPage="1"/>
  </sheetPr>
  <dimension ref="A1:D10"/>
  <sheetViews>
    <sheetView workbookViewId="0">
      <selection activeCell="B5" sqref="B5"/>
    </sheetView>
  </sheetViews>
  <sheetFormatPr defaultRowHeight="14.25" x14ac:dyDescent="0.2"/>
  <cols>
    <col min="1" max="1" width="60.875" customWidth="1"/>
    <col min="4" max="4" width="11.875" bestFit="1" customWidth="1"/>
  </cols>
  <sheetData>
    <row r="1" spans="1:4" ht="27.75" x14ac:dyDescent="0.65">
      <c r="A1" s="2" t="s">
        <v>85</v>
      </c>
    </row>
    <row r="3" spans="1:4" ht="24" x14ac:dyDescent="0.55000000000000004">
      <c r="A3" s="19" t="s">
        <v>30</v>
      </c>
      <c r="B3" s="18"/>
      <c r="C3" s="19" t="s">
        <v>73</v>
      </c>
      <c r="D3" s="22" t="s">
        <v>31</v>
      </c>
    </row>
    <row r="4" spans="1:4" ht="24" x14ac:dyDescent="0.2">
      <c r="A4" s="62" t="s">
        <v>41</v>
      </c>
      <c r="B4" s="63">
        <f>Mean!G8</f>
        <v>2.427807486631016</v>
      </c>
      <c r="C4" s="63">
        <f>Mean!H8</f>
        <v>0.58399051833522808</v>
      </c>
      <c r="D4" s="27" t="str">
        <f>IF(B4&gt;=2.5,"ประจำ",IF(B4&gt;=1.5,"ส่วนใหญ่",IF(B4&gt;=0.5,"ส่วนน้อย",IF(B4&lt;0.5,"ไม่เคย"))))</f>
        <v>ส่วนใหญ่</v>
      </c>
    </row>
    <row r="5" spans="1:4" s="36" customFormat="1" ht="24" x14ac:dyDescent="0.2">
      <c r="A5" s="83" t="s">
        <v>50</v>
      </c>
      <c r="B5" s="79">
        <f>Mean!G17</f>
        <v>2.6149732620320854</v>
      </c>
      <c r="C5" s="79">
        <f>Mean!H17</f>
        <v>0.85991566203270531</v>
      </c>
      <c r="D5" s="34" t="str">
        <f>IF(B5&gt;=2.5,"ไม่เคย",IF(B5&gt;=1.5,"ส่วนน้อย",IF(B5&gt;=0.5,"ส่วนใหญ่",IF(B5&lt;0.5,"ประจำ"))))</f>
        <v>ไม่เคย</v>
      </c>
    </row>
    <row r="6" spans="1:4" ht="24" x14ac:dyDescent="0.2">
      <c r="A6" s="64" t="s">
        <v>58</v>
      </c>
      <c r="B6" s="63">
        <f>Mean!G25</f>
        <v>2.7914438502673797</v>
      </c>
      <c r="C6" s="63">
        <f>Mean!H25</f>
        <v>0.43179955589703367</v>
      </c>
      <c r="D6" s="27" t="str">
        <f t="shared" ref="D6:D10" si="0">IF(B6&gt;=2.5,"ประจำ",IF(B6&gt;=1.5,"ส่วนใหญ่",IF(B6&gt;=0.5,"ส่วนน้อย",IF(B6&lt;0.5,"ไม่เคย"))))</f>
        <v>ประจำ</v>
      </c>
    </row>
    <row r="7" spans="1:4" ht="24" x14ac:dyDescent="0.2">
      <c r="A7" s="64" t="s">
        <v>63</v>
      </c>
      <c r="B7" s="63">
        <f>Mean!G30</f>
        <v>2.4759358288770055</v>
      </c>
      <c r="C7" s="63">
        <f>Mean!H30</f>
        <v>0.60586134923073887</v>
      </c>
      <c r="D7" s="27" t="str">
        <f t="shared" si="0"/>
        <v>ส่วนใหญ่</v>
      </c>
    </row>
    <row r="8" spans="1:4" ht="24" x14ac:dyDescent="0.2">
      <c r="A8" s="64" t="s">
        <v>66</v>
      </c>
      <c r="B8" s="63">
        <f>Mean!G33</f>
        <v>2.748663101604278</v>
      </c>
      <c r="C8" s="63">
        <f>Mean!H33</f>
        <v>0.5530042682693066</v>
      </c>
      <c r="D8" s="27" t="str">
        <f t="shared" si="0"/>
        <v>ประจำ</v>
      </c>
    </row>
    <row r="9" spans="1:4" ht="24" x14ac:dyDescent="0.2">
      <c r="A9" s="64" t="s">
        <v>67</v>
      </c>
      <c r="B9" s="63">
        <f>Mean!G34</f>
        <v>2.7165775401069521</v>
      </c>
      <c r="C9" s="63">
        <f>Mean!H34</f>
        <v>0.50652749673645303</v>
      </c>
      <c r="D9" s="27" t="str">
        <f t="shared" si="0"/>
        <v>ประจำ</v>
      </c>
    </row>
    <row r="10" spans="1:4" ht="24" x14ac:dyDescent="0.55000000000000004">
      <c r="A10" s="71" t="s">
        <v>7</v>
      </c>
      <c r="B10" s="63">
        <f>AVERAGE(B4:B9)</f>
        <v>2.6292335115864529</v>
      </c>
      <c r="C10" s="63">
        <f>AVERAGE(C4:C9)</f>
        <v>0.59018314175024422</v>
      </c>
      <c r="D10" s="27" t="str">
        <f t="shared" si="0"/>
        <v>ประจำ</v>
      </c>
    </row>
  </sheetData>
  <pageMargins left="0.7" right="0.7" top="0.75" bottom="0.75" header="0.3" footer="0.3"/>
  <pageSetup paperSize="9" scale="9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87B62-E681-41E1-901B-DB57E6A3907D}">
  <sheetPr>
    <pageSetUpPr fitToPage="1"/>
  </sheetPr>
  <dimension ref="A1:D18"/>
  <sheetViews>
    <sheetView zoomScale="110" zoomScaleNormal="110" workbookViewId="0">
      <selection activeCell="F7" sqref="F7"/>
    </sheetView>
  </sheetViews>
  <sheetFormatPr defaultRowHeight="14.25" x14ac:dyDescent="0.2"/>
  <cols>
    <col min="1" max="1" width="15" customWidth="1"/>
    <col min="2" max="3" width="11.25" bestFit="1" customWidth="1"/>
    <col min="4" max="4" width="27" customWidth="1"/>
  </cols>
  <sheetData>
    <row r="1" spans="1:4" ht="27.75" x14ac:dyDescent="0.2">
      <c r="A1" s="108" t="s">
        <v>92</v>
      </c>
      <c r="B1" s="108"/>
      <c r="C1" s="108"/>
      <c r="D1" s="108"/>
    </row>
    <row r="2" spans="1:4" ht="24" x14ac:dyDescent="0.2">
      <c r="A2" s="72"/>
      <c r="B2" s="72"/>
      <c r="C2" s="72"/>
      <c r="D2" s="73"/>
    </row>
    <row r="3" spans="1:4" ht="24" x14ac:dyDescent="0.2">
      <c r="A3" s="16" t="s">
        <v>86</v>
      </c>
      <c r="B3" s="16"/>
      <c r="C3" s="16" t="s">
        <v>33</v>
      </c>
      <c r="D3" s="16" t="s">
        <v>31</v>
      </c>
    </row>
    <row r="4" spans="1:4" ht="24" x14ac:dyDescent="0.2">
      <c r="A4" s="74" t="s">
        <v>87</v>
      </c>
      <c r="B4" s="75">
        <f>พอเพียง!B10</f>
        <v>2.5053475935828877</v>
      </c>
      <c r="C4" s="75">
        <f>พอเพียง!C10</f>
        <v>0.64532286473132239</v>
      </c>
      <c r="D4" s="76" t="str">
        <f>IF(B4&gt;=2.5,"ประจำ",IF(B4&gt;=1.5,"ส่วนใหญ่",IF(B4&gt;=0.5,"ส่วนน้อย",IF(B4&lt;0.5,"ไม่เคย"))))</f>
        <v>ประจำ</v>
      </c>
    </row>
    <row r="5" spans="1:4" ht="24" x14ac:dyDescent="0.2">
      <c r="A5" s="74" t="s">
        <v>88</v>
      </c>
      <c r="B5" s="75">
        <f>วินัย!B10</f>
        <v>2.4215686274509802</v>
      </c>
      <c r="C5" s="75">
        <f>วินัย!C10</f>
        <v>0.64088614838449531</v>
      </c>
      <c r="D5" s="76" t="str">
        <f t="shared" ref="D5:D9" si="0">IF(B5&gt;=2.5,"ประจำ",IF(B5&gt;=1.5,"ส่วนใหญ่",IF(B5&gt;=0.5,"ส่วนน้อย",IF(B5&lt;0.5,"ไม่เคย"))))</f>
        <v>ส่วนใหญ่</v>
      </c>
    </row>
    <row r="6" spans="1:4" ht="24" x14ac:dyDescent="0.2">
      <c r="A6" s="74" t="s">
        <v>89</v>
      </c>
      <c r="B6" s="75">
        <f>สุจริต!B10</f>
        <v>2.5294117647058822</v>
      </c>
      <c r="C6" s="75">
        <f>สุจริต!C10</f>
        <v>0.69058649704676744</v>
      </c>
      <c r="D6" s="76" t="str">
        <f t="shared" si="0"/>
        <v>ประจำ</v>
      </c>
    </row>
    <row r="7" spans="1:4" ht="24" x14ac:dyDescent="0.2">
      <c r="A7" s="74" t="s">
        <v>90</v>
      </c>
      <c r="B7" s="75">
        <f>จิตอาสา!B10</f>
        <v>2.2816399286987523</v>
      </c>
      <c r="C7" s="75">
        <f>จิตอาสา!C10</f>
        <v>0.65780350780739416</v>
      </c>
      <c r="D7" s="76" t="str">
        <f t="shared" si="0"/>
        <v>ส่วนใหญ่</v>
      </c>
    </row>
    <row r="8" spans="1:4" ht="24" x14ac:dyDescent="0.2">
      <c r="A8" s="74" t="s">
        <v>91</v>
      </c>
      <c r="B8" s="75">
        <f>กตัญญู!B10</f>
        <v>2.6292335115864529</v>
      </c>
      <c r="C8" s="75">
        <f>กตัญญู!C10</f>
        <v>0.59018314175024422</v>
      </c>
      <c r="D8" s="76" t="str">
        <f t="shared" si="0"/>
        <v>ประจำ</v>
      </c>
    </row>
    <row r="9" spans="1:4" ht="24" x14ac:dyDescent="0.2">
      <c r="A9" s="16" t="s">
        <v>7</v>
      </c>
      <c r="B9" s="77">
        <f>AVERAGE(B4:B8)</f>
        <v>2.4734402852049913</v>
      </c>
      <c r="C9" s="77">
        <f>AVERAGE(C4:C8)</f>
        <v>0.64495643194404473</v>
      </c>
      <c r="D9" s="76" t="str">
        <f t="shared" si="0"/>
        <v>ส่วนใหญ่</v>
      </c>
    </row>
    <row r="13" spans="1:4" ht="24" x14ac:dyDescent="0.55000000000000004">
      <c r="B13" s="85"/>
    </row>
    <row r="14" spans="1:4" ht="24" x14ac:dyDescent="0.55000000000000004">
      <c r="B14" s="85"/>
    </row>
    <row r="15" spans="1:4" ht="24" x14ac:dyDescent="0.55000000000000004">
      <c r="B15" s="85"/>
    </row>
    <row r="16" spans="1:4" ht="24" x14ac:dyDescent="0.2">
      <c r="B16" s="84"/>
    </row>
    <row r="17" spans="2:2" ht="24" x14ac:dyDescent="0.2">
      <c r="B17" s="84"/>
    </row>
    <row r="18" spans="2:2" x14ac:dyDescent="0.2">
      <c r="B18" s="86"/>
    </row>
  </sheetData>
  <mergeCells count="1">
    <mergeCell ref="A1:D1"/>
  </mergeCells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1.ข้อมูลทั่วไป</vt:lpstr>
      <vt:lpstr>2.แบบประเมิน</vt:lpstr>
      <vt:lpstr>Mean</vt:lpstr>
      <vt:lpstr>พอเพียง</vt:lpstr>
      <vt:lpstr>วินัย</vt:lpstr>
      <vt:lpstr>สุจริต</vt:lpstr>
      <vt:lpstr>จิตอาสา</vt:lpstr>
      <vt:lpstr>กตัญญู</vt:lpstr>
      <vt:lpstr>รวม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USER-MOPH</dc:creator>
  <cp:lastModifiedBy>USER-MOPH</cp:lastModifiedBy>
  <dcterms:created xsi:type="dcterms:W3CDTF">2023-02-13T02:29:37Z</dcterms:created>
  <dcterms:modified xsi:type="dcterms:W3CDTF">2023-03-14T02:37:34Z</dcterms:modified>
</cp:coreProperties>
</file>